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R5.6.1から\01.総合評価関係\16.ホームページ資料\R6年度\"/>
    </mc:Choice>
  </mc:AlternateContent>
  <bookViews>
    <workbookView xWindow="-105" yWindow="-105" windowWidth="23265" windowHeight="12585" tabRatio="793" activeTab="1"/>
  </bookViews>
  <sheets>
    <sheet name="事前登録票" sheetId="82" r:id="rId1"/>
    <sheet name="様式-12" sheetId="69" r:id="rId2"/>
    <sheet name="事前登録票 (証明書類一覧)" sheetId="108" r:id="rId3"/>
    <sheet name="技術評価点一覧表（参考）" sheetId="94" r:id="rId4"/>
    <sheet name="技術評価点確認表" sheetId="96" state="hidden" r:id="rId5"/>
    <sheet name="リスト" sheetId="72" state="hidden" r:id="rId6"/>
  </sheets>
  <externalReferences>
    <externalReference r:id="rId7"/>
  </externalReferences>
  <definedNames>
    <definedName name="_xlnm.Print_Area" localSheetId="3">'技術評価点一覧表（参考）'!$B$1:$I$86</definedName>
    <definedName name="_xlnm.Print_Area" localSheetId="4">技術評価点確認表!$B$2:$O$86</definedName>
    <definedName name="_xlnm.Print_Area" localSheetId="0">事前登録票!$A$1:$AT$237</definedName>
    <definedName name="_xlnm.Print_Area" localSheetId="2">'事前登録票 (証明書類一覧)'!$A$1:$C$52</definedName>
    <definedName name="_xlnm.Print_Titles" localSheetId="0">事前登録票!$1:$4</definedName>
    <definedName name="_xlnm.Print_Titles" localSheetId="2">'事前登録票 (証明書類一覧)'!$1:$4</definedName>
    <definedName name="範囲" localSheetId="2">[1]過去10年同種工事!#REF!</definedName>
    <definedName name="範囲">[1]過去10年同種工事!#REF!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5" i="69" l="1"/>
  <c r="F25" i="69" l="1"/>
  <c r="AH57" i="82" l="1"/>
  <c r="R22" i="72" l="1"/>
  <c r="R21" i="72"/>
  <c r="L33" i="72" l="1"/>
  <c r="L34" i="72"/>
  <c r="L35" i="72"/>
  <c r="L36" i="72"/>
  <c r="L37" i="72"/>
  <c r="J38" i="72"/>
  <c r="L69" i="96" l="1"/>
  <c r="L70" i="96"/>
  <c r="BS62" i="82" l="1"/>
  <c r="BS61" i="82"/>
  <c r="BM60" i="82"/>
  <c r="BM61" i="82"/>
  <c r="D5" i="69"/>
  <c r="AB25" i="69"/>
  <c r="AA25" i="69"/>
  <c r="Z25" i="69"/>
  <c r="Y25" i="69"/>
  <c r="X25" i="69"/>
  <c r="W25" i="69"/>
  <c r="V25" i="69"/>
  <c r="U25" i="69"/>
  <c r="T25" i="69"/>
  <c r="S25" i="69"/>
  <c r="R25" i="69"/>
  <c r="Q25" i="69"/>
  <c r="P25" i="69"/>
  <c r="O25" i="69"/>
  <c r="N25" i="69"/>
  <c r="M25" i="69"/>
  <c r="L25" i="69"/>
  <c r="K25" i="69"/>
  <c r="J25" i="69"/>
  <c r="I25" i="69"/>
  <c r="H25" i="69"/>
  <c r="G25" i="69"/>
  <c r="AB22" i="69"/>
  <c r="AA22" i="69"/>
  <c r="Z22" i="69"/>
  <c r="Y22" i="69"/>
  <c r="X22" i="69"/>
  <c r="W22" i="69"/>
  <c r="V22" i="69"/>
  <c r="U22" i="69"/>
  <c r="T22" i="69"/>
  <c r="S22" i="69"/>
  <c r="R22" i="69"/>
  <c r="Q22" i="69"/>
  <c r="P22" i="69"/>
  <c r="O22" i="69"/>
  <c r="N22" i="69"/>
  <c r="M22" i="69"/>
  <c r="L22" i="69"/>
  <c r="K22" i="69"/>
  <c r="J22" i="69"/>
  <c r="I22" i="69"/>
  <c r="H22" i="69"/>
  <c r="G22" i="69"/>
  <c r="F22" i="69"/>
  <c r="Q19" i="69"/>
  <c r="P19" i="69"/>
  <c r="O19" i="69"/>
  <c r="N19" i="69"/>
  <c r="M19" i="69"/>
  <c r="L19" i="69"/>
  <c r="K19" i="69"/>
  <c r="J19" i="69"/>
  <c r="I19" i="69"/>
  <c r="H19" i="69"/>
  <c r="G19" i="69"/>
  <c r="F19" i="69"/>
  <c r="Y15" i="69"/>
  <c r="W15" i="69"/>
  <c r="V15" i="69"/>
  <c r="U15" i="69"/>
  <c r="T15" i="69"/>
  <c r="S15" i="69"/>
  <c r="R15" i="69"/>
  <c r="Q15" i="69"/>
  <c r="P15" i="69"/>
  <c r="O15" i="69"/>
  <c r="N15" i="69"/>
  <c r="M15" i="69"/>
  <c r="E15" i="69"/>
  <c r="D15" i="69"/>
  <c r="BM12" i="82"/>
  <c r="AM16" i="82" l="1"/>
  <c r="BM18" i="82" s="1"/>
  <c r="AM39" i="82"/>
  <c r="AM40" i="82" s="1"/>
  <c r="AH50" i="82"/>
  <c r="BM45" i="82" s="1"/>
  <c r="BM52" i="82"/>
  <c r="BX62" i="82"/>
  <c r="BX61" i="82"/>
  <c r="CC165" i="82"/>
  <c r="CC164" i="82"/>
  <c r="CC163" i="82"/>
  <c r="BX165" i="82"/>
  <c r="CC162" i="82"/>
  <c r="BX164" i="82"/>
  <c r="CC161" i="82"/>
  <c r="BX163" i="82"/>
  <c r="CC160" i="82"/>
  <c r="BX162" i="82"/>
  <c r="CC159" i="82"/>
  <c r="BX161" i="82"/>
  <c r="CC158" i="82"/>
  <c r="BX160" i="82"/>
  <c r="CC157" i="82"/>
  <c r="BX159" i="82"/>
  <c r="CC156" i="82"/>
  <c r="BX158" i="82"/>
  <c r="CC155" i="82"/>
  <c r="BX157" i="82"/>
  <c r="CC154" i="82"/>
  <c r="BX156" i="82"/>
  <c r="CC153" i="82"/>
  <c r="BX155" i="82"/>
  <c r="CC152" i="82"/>
  <c r="BX154" i="82"/>
  <c r="CC151" i="82"/>
  <c r="BX153" i="82"/>
  <c r="CC150" i="82"/>
  <c r="BX152" i="82"/>
  <c r="CC149" i="82"/>
  <c r="BX151" i="82"/>
  <c r="CC148" i="82"/>
  <c r="BX150" i="82"/>
  <c r="CC147" i="82"/>
  <c r="BX149" i="82"/>
  <c r="CC146" i="82"/>
  <c r="BX148" i="82"/>
  <c r="CC145" i="82"/>
  <c r="BX147" i="82"/>
  <c r="CC144" i="82"/>
  <c r="BX146" i="82"/>
  <c r="CC143" i="82"/>
  <c r="BX145" i="82"/>
  <c r="CC142" i="82"/>
  <c r="BX144" i="82"/>
  <c r="CC141" i="82"/>
  <c r="BX143" i="82"/>
  <c r="CC140" i="82"/>
  <c r="BX142" i="82"/>
  <c r="CC139" i="82"/>
  <c r="BX141" i="82"/>
  <c r="CC138" i="82"/>
  <c r="BX140" i="82"/>
  <c r="CC137" i="82"/>
  <c r="BX139" i="82"/>
  <c r="CC136" i="82"/>
  <c r="BX138" i="82"/>
  <c r="CC135" i="82"/>
  <c r="BX137" i="82"/>
  <c r="CC134" i="82"/>
  <c r="BX136" i="82"/>
  <c r="CC133" i="82"/>
  <c r="BX135" i="82"/>
  <c r="CC132" i="82"/>
  <c r="BX134" i="82"/>
  <c r="CC131" i="82"/>
  <c r="BX133" i="82"/>
  <c r="CC130" i="82"/>
  <c r="BX132" i="82"/>
  <c r="CC129" i="82"/>
  <c r="BX131" i="82"/>
  <c r="CC128" i="82"/>
  <c r="BX130" i="82"/>
  <c r="CC127" i="82"/>
  <c r="BX129" i="82"/>
  <c r="CC126" i="82"/>
  <c r="BX128" i="82"/>
  <c r="CC125" i="82"/>
  <c r="BX127" i="82"/>
  <c r="CC124" i="82"/>
  <c r="BX126" i="82"/>
  <c r="CC123" i="82"/>
  <c r="BX125" i="82"/>
  <c r="CC122" i="82"/>
  <c r="BX124" i="82"/>
  <c r="BS124" i="82"/>
  <c r="CC121" i="82"/>
  <c r="BX123" i="82"/>
  <c r="BS123" i="82"/>
  <c r="CC120" i="82"/>
  <c r="BX122" i="82"/>
  <c r="BS122" i="82"/>
  <c r="CC119" i="82"/>
  <c r="BX121" i="82"/>
  <c r="BS121" i="82"/>
  <c r="CC118" i="82"/>
  <c r="BX120" i="82"/>
  <c r="BS120" i="82"/>
  <c r="CC117" i="82"/>
  <c r="BX119" i="82"/>
  <c r="BS119" i="82"/>
  <c r="CC116" i="82"/>
  <c r="BX118" i="82"/>
  <c r="BS118" i="82"/>
  <c r="CC115" i="82"/>
  <c r="BX117" i="82"/>
  <c r="BS117" i="82"/>
  <c r="CC114" i="82"/>
  <c r="BX116" i="82"/>
  <c r="BS116" i="82"/>
  <c r="CC113" i="82"/>
  <c r="BX115" i="82"/>
  <c r="BS115" i="82"/>
  <c r="CC112" i="82"/>
  <c r="BX114" i="82"/>
  <c r="BS114" i="82"/>
  <c r="CC111" i="82"/>
  <c r="BX113" i="82"/>
  <c r="BS113" i="82"/>
  <c r="CC110" i="82"/>
  <c r="BX112" i="82"/>
  <c r="BS112" i="82"/>
  <c r="CC109" i="82"/>
  <c r="BX111" i="82"/>
  <c r="BS111" i="82"/>
  <c r="CC108" i="82"/>
  <c r="BX110" i="82"/>
  <c r="BS110" i="82"/>
  <c r="CC107" i="82"/>
  <c r="BX109" i="82"/>
  <c r="BS109" i="82"/>
  <c r="CC106" i="82"/>
  <c r="BX108" i="82"/>
  <c r="BS108" i="82"/>
  <c r="CC105" i="82"/>
  <c r="BX107" i="82"/>
  <c r="BS107" i="82"/>
  <c r="CC104" i="82"/>
  <c r="BX106" i="82"/>
  <c r="BS106" i="82"/>
  <c r="CC103" i="82"/>
  <c r="BX105" i="82"/>
  <c r="BS105" i="82"/>
  <c r="BM104" i="82"/>
  <c r="CC102" i="82"/>
  <c r="BX104" i="82"/>
  <c r="BS104" i="82"/>
  <c r="BM103" i="82"/>
  <c r="CC101" i="82"/>
  <c r="BX103" i="82"/>
  <c r="BS103" i="82"/>
  <c r="BM102" i="82"/>
  <c r="CC100" i="82"/>
  <c r="BX102" i="82"/>
  <c r="BS102" i="82"/>
  <c r="BM101" i="82"/>
  <c r="CC99" i="82"/>
  <c r="BX101" i="82"/>
  <c r="BS101" i="82"/>
  <c r="BM100" i="82"/>
  <c r="CC98" i="82"/>
  <c r="BX100" i="82"/>
  <c r="BS100" i="82"/>
  <c r="BM99" i="82"/>
  <c r="CC97" i="82"/>
  <c r="BX99" i="82"/>
  <c r="BS99" i="82"/>
  <c r="BM98" i="82"/>
  <c r="CC96" i="82"/>
  <c r="BX98" i="82"/>
  <c r="BS98" i="82"/>
  <c r="BM97" i="82"/>
  <c r="CC95" i="82"/>
  <c r="BX97" i="82"/>
  <c r="BS97" i="82"/>
  <c r="BM96" i="82"/>
  <c r="CC94" i="82"/>
  <c r="BX96" i="82"/>
  <c r="BS96" i="82"/>
  <c r="BM95" i="82"/>
  <c r="CC93" i="82"/>
  <c r="BX95" i="82"/>
  <c r="BS95" i="82"/>
  <c r="BM94" i="82"/>
  <c r="CC92" i="82"/>
  <c r="BX94" i="82"/>
  <c r="BS94" i="82"/>
  <c r="BM93" i="82"/>
  <c r="CC91" i="82"/>
  <c r="BX93" i="82"/>
  <c r="BS93" i="82"/>
  <c r="BM92" i="82"/>
  <c r="CC90" i="82"/>
  <c r="BX92" i="82"/>
  <c r="BS92" i="82"/>
  <c r="BM91" i="82"/>
  <c r="CC89" i="82"/>
  <c r="BX91" i="82"/>
  <c r="BS91" i="82"/>
  <c r="BM90" i="82"/>
  <c r="CC88" i="82"/>
  <c r="BX90" i="82"/>
  <c r="BS90" i="82"/>
  <c r="BM89" i="82"/>
  <c r="CC87" i="82"/>
  <c r="BX89" i="82"/>
  <c r="BS89" i="82"/>
  <c r="BM88" i="82"/>
  <c r="CC86" i="82"/>
  <c r="BX88" i="82"/>
  <c r="BS88" i="82"/>
  <c r="BM87" i="82"/>
  <c r="CC85" i="82"/>
  <c r="BX87" i="82"/>
  <c r="BS87" i="82"/>
  <c r="CC84" i="82"/>
  <c r="BX86" i="82"/>
  <c r="BS86" i="82"/>
  <c r="BM85" i="82"/>
  <c r="CC83" i="82"/>
  <c r="BX85" i="82"/>
  <c r="BS85" i="82"/>
  <c r="BM84" i="82"/>
  <c r="CC82" i="82"/>
  <c r="BX84" i="82"/>
  <c r="BS84" i="82"/>
  <c r="BM83" i="82"/>
  <c r="CC81" i="82"/>
  <c r="BX83" i="82"/>
  <c r="BS83" i="82"/>
  <c r="BM82" i="82"/>
  <c r="CC80" i="82"/>
  <c r="BX82" i="82"/>
  <c r="BS82" i="82"/>
  <c r="BM81" i="82"/>
  <c r="CC79" i="82"/>
  <c r="BX81" i="82"/>
  <c r="BS81" i="82"/>
  <c r="BM80" i="82"/>
  <c r="CC78" i="82"/>
  <c r="BX80" i="82"/>
  <c r="BS80" i="82"/>
  <c r="BM79" i="82"/>
  <c r="CC77" i="82"/>
  <c r="BX79" i="82"/>
  <c r="BS79" i="82"/>
  <c r="BM78" i="82"/>
  <c r="CC76" i="82"/>
  <c r="BX78" i="82"/>
  <c r="BS78" i="82"/>
  <c r="BM77" i="82"/>
  <c r="CC75" i="82"/>
  <c r="BX77" i="82"/>
  <c r="BS77" i="82"/>
  <c r="BM76" i="82"/>
  <c r="CC74" i="82"/>
  <c r="BX76" i="82"/>
  <c r="BS76" i="82"/>
  <c r="BM75" i="82"/>
  <c r="CC73" i="82"/>
  <c r="BX75" i="82"/>
  <c r="BS75" i="82"/>
  <c r="BM74" i="82"/>
  <c r="CC72" i="82"/>
  <c r="BX74" i="82"/>
  <c r="BS74" i="82"/>
  <c r="BM73" i="82"/>
  <c r="CC71" i="82"/>
  <c r="BX73" i="82"/>
  <c r="BS73" i="82"/>
  <c r="BM72" i="82"/>
  <c r="CC70" i="82"/>
  <c r="BX72" i="82"/>
  <c r="BS72" i="82"/>
  <c r="BM71" i="82"/>
  <c r="CC69" i="82"/>
  <c r="BX71" i="82"/>
  <c r="BS71" i="82"/>
  <c r="BM70" i="82"/>
  <c r="CC68" i="82"/>
  <c r="BX70" i="82"/>
  <c r="BS70" i="82"/>
  <c r="BM69" i="82"/>
  <c r="CC67" i="82"/>
  <c r="BX69" i="82"/>
  <c r="BS69" i="82"/>
  <c r="BM68" i="82"/>
  <c r="CC66" i="82"/>
  <c r="BX68" i="82"/>
  <c r="BS68" i="82"/>
  <c r="BM67" i="82"/>
  <c r="CC65" i="82"/>
  <c r="BX67" i="82"/>
  <c r="BS67" i="82"/>
  <c r="CC64" i="82"/>
  <c r="BX66" i="82"/>
  <c r="BS66" i="82"/>
  <c r="BM65" i="82"/>
  <c r="CC63" i="82"/>
  <c r="BX65" i="82"/>
  <c r="BS65" i="82"/>
  <c r="BM64" i="82"/>
  <c r="CC62" i="82"/>
  <c r="BX64" i="82"/>
  <c r="BS64" i="82"/>
  <c r="BM63" i="82"/>
  <c r="CC61" i="82"/>
  <c r="BX63" i="82"/>
  <c r="BS63" i="82"/>
  <c r="BM62" i="82"/>
  <c r="CC60" i="82"/>
  <c r="BX60" i="82"/>
  <c r="BS60" i="82"/>
  <c r="BM59" i="82"/>
  <c r="CC59" i="82"/>
  <c r="BX59" i="82"/>
  <c r="BS59" i="82"/>
  <c r="BM58" i="82"/>
  <c r="CC58" i="82"/>
  <c r="BX58" i="82"/>
  <c r="BS58" i="82"/>
  <c r="BM57" i="82"/>
  <c r="CC57" i="82"/>
  <c r="BX57" i="82"/>
  <c r="BS57" i="82"/>
  <c r="BM56" i="82"/>
  <c r="CC56" i="82"/>
  <c r="BX56" i="82"/>
  <c r="BS56" i="82"/>
  <c r="BM55" i="82"/>
  <c r="CC55" i="82"/>
  <c r="BX55" i="82"/>
  <c r="BS55" i="82"/>
  <c r="BM54" i="82"/>
  <c r="CC54" i="82"/>
  <c r="BX54" i="82"/>
  <c r="BS54" i="82"/>
  <c r="BM53" i="82"/>
  <c r="CC53" i="82"/>
  <c r="BX53" i="82"/>
  <c r="BS53" i="82"/>
  <c r="CC52" i="82"/>
  <c r="BX52" i="82"/>
  <c r="BS52" i="82"/>
  <c r="BM51" i="82"/>
  <c r="CC51" i="82"/>
  <c r="BX51" i="82"/>
  <c r="BS51" i="82"/>
  <c r="BM50" i="82"/>
  <c r="CC50" i="82"/>
  <c r="BX50" i="82"/>
  <c r="BS50" i="82"/>
  <c r="BM49" i="82"/>
  <c r="CC49" i="82"/>
  <c r="BX49" i="82"/>
  <c r="BS49" i="82"/>
  <c r="BM48" i="82"/>
  <c r="CC48" i="82"/>
  <c r="BX48" i="82"/>
  <c r="BS48" i="82"/>
  <c r="BM47" i="82"/>
  <c r="CC47" i="82"/>
  <c r="BX47" i="82"/>
  <c r="BS47" i="82"/>
  <c r="BM46" i="82"/>
  <c r="CC46" i="82"/>
  <c r="BX46" i="82"/>
  <c r="BS46" i="82"/>
  <c r="CC45" i="82"/>
  <c r="BX45" i="82"/>
  <c r="BS45" i="82"/>
  <c r="BM44" i="82"/>
  <c r="CC44" i="82"/>
  <c r="BX44" i="82"/>
  <c r="BS44" i="82"/>
  <c r="BM43" i="82"/>
  <c r="CC43" i="82"/>
  <c r="BX43" i="82"/>
  <c r="BS43" i="82"/>
  <c r="BM42" i="82"/>
  <c r="CC42" i="82"/>
  <c r="BX42" i="82"/>
  <c r="BS42" i="82"/>
  <c r="BM41" i="82"/>
  <c r="CC41" i="82"/>
  <c r="BX41" i="82"/>
  <c r="BS41" i="82"/>
  <c r="BM40" i="82"/>
  <c r="CC40" i="82"/>
  <c r="BX40" i="82"/>
  <c r="BS40" i="82"/>
  <c r="BM39" i="82"/>
  <c r="CC39" i="82"/>
  <c r="BX39" i="82"/>
  <c r="BS39" i="82"/>
  <c r="CC38" i="82"/>
  <c r="BX38" i="82"/>
  <c r="BS38" i="82"/>
  <c r="CC37" i="82"/>
  <c r="BX37" i="82"/>
  <c r="BS37" i="82"/>
  <c r="CC36" i="82"/>
  <c r="BX36" i="82"/>
  <c r="BS36" i="82"/>
  <c r="CC35" i="82"/>
  <c r="BX35" i="82"/>
  <c r="BS35" i="82"/>
  <c r="BM34" i="82"/>
  <c r="CC34" i="82"/>
  <c r="BX34" i="82"/>
  <c r="BS34" i="82"/>
  <c r="BM33" i="82"/>
  <c r="CC33" i="82"/>
  <c r="BX33" i="82"/>
  <c r="BS33" i="82"/>
  <c r="BM32" i="82"/>
  <c r="CC32" i="82"/>
  <c r="BX32" i="82"/>
  <c r="BS32" i="82"/>
  <c r="BM31" i="82"/>
  <c r="CC31" i="82"/>
  <c r="BX31" i="82"/>
  <c r="BS31" i="82"/>
  <c r="BM30" i="82"/>
  <c r="CC30" i="82"/>
  <c r="BX30" i="82"/>
  <c r="BS30" i="82"/>
  <c r="BM29" i="82"/>
  <c r="CC29" i="82"/>
  <c r="BX29" i="82"/>
  <c r="BS29" i="82"/>
  <c r="BM28" i="82"/>
  <c r="CC28" i="82"/>
  <c r="BX28" i="82"/>
  <c r="BS28" i="82"/>
  <c r="BM27" i="82"/>
  <c r="CC27" i="82"/>
  <c r="BX27" i="82"/>
  <c r="BS27" i="82"/>
  <c r="BM26" i="82"/>
  <c r="CC26" i="82"/>
  <c r="BX26" i="82"/>
  <c r="BS26" i="82"/>
  <c r="BM25" i="82"/>
  <c r="CC25" i="82"/>
  <c r="BX25" i="82"/>
  <c r="BS25" i="82"/>
  <c r="BM24" i="82"/>
  <c r="CC24" i="82"/>
  <c r="BX24" i="82"/>
  <c r="BS24" i="82"/>
  <c r="BM23" i="82"/>
  <c r="CC23" i="82"/>
  <c r="BX23" i="82"/>
  <c r="BS23" i="82"/>
  <c r="BM22" i="82"/>
  <c r="CC22" i="82"/>
  <c r="BX22" i="82"/>
  <c r="BS22" i="82"/>
  <c r="BM21" i="82"/>
  <c r="CC21" i="82"/>
  <c r="BX21" i="82"/>
  <c r="BS21" i="82"/>
  <c r="BM20" i="82"/>
  <c r="CC20" i="82"/>
  <c r="BX20" i="82"/>
  <c r="BS20" i="82"/>
  <c r="BM19" i="82"/>
  <c r="CC19" i="82"/>
  <c r="BX19" i="82"/>
  <c r="BS19" i="82"/>
  <c r="CC18" i="82"/>
  <c r="BX18" i="82"/>
  <c r="BS18" i="82"/>
  <c r="BM17" i="82"/>
  <c r="CC17" i="82"/>
  <c r="BX17" i="82"/>
  <c r="BS17" i="82"/>
  <c r="BM16" i="82"/>
  <c r="CC16" i="82"/>
  <c r="BX16" i="82"/>
  <c r="BS16" i="82"/>
  <c r="BM15" i="82"/>
  <c r="CC15" i="82"/>
  <c r="BX15" i="82"/>
  <c r="BS15" i="82"/>
  <c r="BM14" i="82"/>
  <c r="CC14" i="82"/>
  <c r="BX14" i="82"/>
  <c r="BS14" i="82"/>
  <c r="BM13" i="82"/>
  <c r="CC13" i="82"/>
  <c r="BX13" i="82"/>
  <c r="BS13" i="82"/>
  <c r="CC12" i="82"/>
  <c r="BX12" i="82"/>
  <c r="BS12" i="82"/>
  <c r="CC11" i="82"/>
  <c r="BX11" i="82"/>
  <c r="BS11" i="82"/>
  <c r="BM11" i="82"/>
  <c r="CC10" i="82"/>
  <c r="BX10" i="82"/>
  <c r="BS10" i="82"/>
  <c r="BM10" i="82"/>
  <c r="CC9" i="82"/>
  <c r="BX9" i="82"/>
  <c r="BS9" i="82"/>
  <c r="BM9" i="82"/>
  <c r="CC8" i="82"/>
  <c r="BX8" i="82"/>
  <c r="BS8" i="82"/>
  <c r="BM8" i="82"/>
  <c r="CC7" i="82"/>
  <c r="BX7" i="82"/>
  <c r="BS7" i="82"/>
  <c r="BM7" i="82"/>
  <c r="CC6" i="82"/>
  <c r="BX6" i="82"/>
  <c r="BS6" i="82"/>
  <c r="BM6" i="82"/>
  <c r="CC5" i="82"/>
  <c r="BX5" i="82"/>
  <c r="BS5" i="82"/>
  <c r="BM5" i="82"/>
  <c r="BM35" i="82" l="1"/>
  <c r="AM41" i="82"/>
  <c r="AM42" i="82" s="1"/>
  <c r="BM38" i="82" s="1"/>
  <c r="BM36" i="82"/>
  <c r="K44" i="96"/>
  <c r="BM37" i="82" l="1"/>
  <c r="K12" i="96"/>
  <c r="K8" i="96"/>
  <c r="K4" i="96"/>
  <c r="K11" i="96"/>
  <c r="K7" i="96"/>
  <c r="K3" i="96"/>
  <c r="K9" i="96"/>
  <c r="L3" i="96"/>
  <c r="K10" i="96"/>
  <c r="K6" i="96"/>
  <c r="K5" i="96"/>
  <c r="M3" i="96" l="1"/>
  <c r="M44" i="96"/>
  <c r="L60" i="96"/>
  <c r="L47" i="96"/>
  <c r="L46" i="96"/>
  <c r="L45" i="96"/>
  <c r="L50" i="96"/>
  <c r="L52" i="96"/>
  <c r="L53" i="96" s="1"/>
  <c r="L16" i="96"/>
  <c r="L13" i="96"/>
  <c r="L54" i="96"/>
  <c r="L55" i="96" s="1"/>
  <c r="L75" i="96"/>
  <c r="L76" i="96" s="1"/>
  <c r="L73" i="96"/>
  <c r="L74" i="96" s="1"/>
  <c r="L71" i="96"/>
  <c r="L72" i="96" s="1"/>
  <c r="L64" i="96"/>
  <c r="L58" i="96"/>
  <c r="L59" i="96" s="1"/>
  <c r="L56" i="96"/>
  <c r="L57" i="96" s="1"/>
  <c r="L44" i="96"/>
  <c r="M22" i="96" l="1"/>
  <c r="M42" i="96"/>
  <c r="M39" i="96"/>
  <c r="M36" i="96"/>
  <c r="M34" i="96"/>
  <c r="M29" i="96"/>
  <c r="M60" i="96"/>
  <c r="M80" i="96"/>
  <c r="M83" i="96"/>
  <c r="M77" i="96"/>
  <c r="M18" i="96"/>
  <c r="K76" i="96"/>
  <c r="K75" i="96"/>
  <c r="K74" i="96"/>
  <c r="K73" i="96"/>
  <c r="K72" i="96"/>
  <c r="K71" i="96"/>
  <c r="K70" i="96"/>
  <c r="K69" i="96"/>
  <c r="M69" i="96" s="1"/>
  <c r="K59" i="96"/>
  <c r="K58" i="96"/>
  <c r="K57" i="96"/>
  <c r="K56" i="96"/>
  <c r="M56" i="96" s="1"/>
  <c r="K55" i="96"/>
  <c r="K54" i="96"/>
  <c r="K53" i="96"/>
  <c r="K52" i="96"/>
  <c r="M52" i="96" s="1"/>
  <c r="K51" i="96"/>
  <c r="K50" i="96"/>
  <c r="K45" i="96"/>
  <c r="K46" i="96" s="1"/>
  <c r="K17" i="96"/>
  <c r="K16" i="96"/>
  <c r="K15" i="96"/>
  <c r="M50" i="96" l="1"/>
  <c r="N13" i="69" s="1"/>
  <c r="M54" i="96"/>
  <c r="M58" i="96"/>
  <c r="R13" i="69" s="1"/>
  <c r="M71" i="96"/>
  <c r="V13" i="69" s="1"/>
  <c r="M75" i="96"/>
  <c r="Y13" i="69" s="1"/>
  <c r="M16" i="96"/>
  <c r="E14" i="69" s="1"/>
  <c r="M73" i="96"/>
  <c r="W13" i="69" s="1"/>
  <c r="U13" i="69"/>
  <c r="Q13" i="69"/>
  <c r="P13" i="69"/>
  <c r="O13" i="69"/>
  <c r="N69" i="96" l="1"/>
  <c r="J33" i="72"/>
  <c r="R17" i="72"/>
  <c r="R18" i="72"/>
  <c r="R19" i="72"/>
  <c r="R20" i="72"/>
  <c r="R23" i="72"/>
  <c r="R16" i="72"/>
  <c r="J18" i="72"/>
  <c r="J17" i="72"/>
  <c r="J16" i="72"/>
  <c r="D22" i="72" l="1"/>
  <c r="Q15" i="72" s="1"/>
  <c r="D20" i="72"/>
  <c r="P15" i="72" s="1"/>
  <c r="D18" i="72"/>
  <c r="O15" i="72" s="1"/>
  <c r="D47" i="72"/>
  <c r="D45" i="72"/>
  <c r="D43" i="72"/>
  <c r="D19" i="72"/>
  <c r="K16" i="72" s="1"/>
  <c r="F19" i="72"/>
  <c r="D21" i="72"/>
  <c r="F21" i="72"/>
  <c r="D23" i="72"/>
  <c r="F23" i="72"/>
  <c r="K18" i="72" l="1"/>
  <c r="K17" i="72"/>
  <c r="G21" i="72"/>
  <c r="G19" i="72"/>
  <c r="G23" i="72"/>
  <c r="F15" i="72"/>
  <c r="F17" i="72"/>
  <c r="D17" i="72"/>
  <c r="D15" i="72"/>
  <c r="G17" i="72" l="1"/>
  <c r="F14" i="96"/>
  <c r="H14" i="96"/>
  <c r="G15" i="72"/>
  <c r="F13" i="96"/>
  <c r="H13" i="96"/>
  <c r="K19" i="72"/>
  <c r="L7" i="72"/>
  <c r="L6" i="72"/>
  <c r="L5" i="72"/>
  <c r="L4" i="72"/>
  <c r="J12" i="72"/>
  <c r="J11" i="72"/>
  <c r="J10" i="72"/>
  <c r="J9" i="72"/>
  <c r="J8" i="72"/>
  <c r="J7" i="72"/>
  <c r="J6" i="72"/>
  <c r="J5" i="72"/>
  <c r="J4" i="72"/>
  <c r="L3" i="72"/>
  <c r="J3" i="72"/>
  <c r="J39" i="72"/>
  <c r="J42" i="72"/>
  <c r="J41" i="72"/>
  <c r="J40" i="72"/>
  <c r="J37" i="72"/>
  <c r="J36" i="72"/>
  <c r="J35" i="72"/>
  <c r="J34" i="72"/>
  <c r="L65" i="96" l="1"/>
  <c r="R25" i="72"/>
  <c r="K67" i="96"/>
  <c r="K66" i="96"/>
  <c r="K65" i="96"/>
  <c r="K64" i="96"/>
  <c r="K13" i="96"/>
  <c r="K14" i="96"/>
  <c r="K68" i="96"/>
  <c r="M13" i="96" l="1"/>
  <c r="D14" i="69" s="1"/>
  <c r="M64" i="96"/>
  <c r="D3" i="72"/>
  <c r="D1" i="82" s="1"/>
  <c r="F13" i="72"/>
  <c r="M15" i="82" s="1"/>
  <c r="F11" i="72"/>
  <c r="M98" i="82" s="1"/>
  <c r="F9" i="72"/>
  <c r="D13" i="72"/>
  <c r="F15" i="82" s="1"/>
  <c r="D11" i="72"/>
  <c r="F98" i="82" s="1"/>
  <c r="D9" i="72"/>
  <c r="F7" i="72"/>
  <c r="Z159" i="82" s="1"/>
  <c r="D7" i="72"/>
  <c r="S159" i="82" s="1"/>
  <c r="N64" i="96" l="1"/>
  <c r="T14" i="69"/>
  <c r="T15" i="82"/>
  <c r="N61" i="82"/>
  <c r="AA201" i="82"/>
  <c r="AH201" i="82"/>
  <c r="F48" i="82"/>
  <c r="F56" i="82"/>
  <c r="U61" i="82"/>
  <c r="AM232" i="82"/>
  <c r="M47" i="82"/>
  <c r="M106" i="82"/>
  <c r="M54" i="82"/>
  <c r="M20" i="82"/>
  <c r="F20" i="82"/>
  <c r="AF232" i="82"/>
  <c r="F47" i="82"/>
  <c r="F106" i="82"/>
  <c r="F54" i="82"/>
  <c r="T98" i="82"/>
  <c r="L48" i="96"/>
  <c r="AB1" i="69"/>
  <c r="C7" i="69"/>
  <c r="V16" i="72"/>
  <c r="V15" i="72"/>
  <c r="D5" i="72"/>
  <c r="F79" i="82" s="1"/>
  <c r="G11" i="72"/>
  <c r="G13" i="72"/>
  <c r="G9" i="72"/>
  <c r="G7" i="72"/>
  <c r="N3" i="96" l="1"/>
  <c r="C14" i="69"/>
  <c r="U14" i="69" s="1"/>
  <c r="AH79" i="82"/>
  <c r="BM66" i="82" s="1"/>
  <c r="T20" i="82"/>
  <c r="T106" i="82"/>
  <c r="M80" i="82"/>
  <c r="F80" i="82"/>
  <c r="AB61" i="82"/>
  <c r="K48" i="96"/>
  <c r="K47" i="96"/>
  <c r="M13" i="69" s="1"/>
  <c r="L49" i="96"/>
  <c r="K49" i="96" l="1"/>
  <c r="M14" i="69"/>
  <c r="N44" i="96"/>
  <c r="N86" i="96" s="1"/>
  <c r="AD14" i="69" l="1"/>
</calcChain>
</file>

<file path=xl/comments1.xml><?xml version="1.0" encoding="utf-8"?>
<comments xmlns="http://schemas.openxmlformats.org/spreadsheetml/2006/main">
  <authors>
    <author>加茂＿正之</author>
  </authors>
  <commentList>
    <comment ref="AH2" authorId="0" shapeId="0">
      <text>
        <r>
          <rPr>
            <sz val="9"/>
            <color indexed="81"/>
            <rFont val="MS P ゴシック"/>
            <family val="3"/>
            <charset val="128"/>
          </rPr>
          <t xml:space="preserve">留意事項は２・３ページ下段に記載してします。この申請書の記載内容は、技術評価項目申請書と同じです。提出時は添付ファイルを忘れないようお願いします。添付ファイルの内容は事前登録票（証明書類一覧）を確認してください。
</t>
        </r>
      </text>
    </comment>
  </commentList>
</comments>
</file>

<file path=xl/comments2.xml><?xml version="1.0" encoding="utf-8"?>
<comments xmlns="http://schemas.openxmlformats.org/spreadsheetml/2006/main">
  <authors>
    <author>今野＿義博</author>
  </authors>
  <commentList>
    <comment ref="AD14" authorId="0" shapeId="0">
      <text>
        <r>
          <rPr>
            <b/>
            <sz val="9"/>
            <color indexed="81"/>
            <rFont val="MS P ゴシック"/>
            <family val="3"/>
            <charset val="128"/>
          </rPr>
          <t xml:space="preserve">「季節労働者雇用」の得点は、事前登録時は含みません。
</t>
        </r>
      </text>
    </comment>
  </commentList>
</comments>
</file>

<file path=xl/sharedStrings.xml><?xml version="1.0" encoding="utf-8"?>
<sst xmlns="http://schemas.openxmlformats.org/spreadsheetml/2006/main" count="1923" uniqueCount="827">
  <si>
    <t>確　　認　　書</t>
    <rPh sb="0" eb="1">
      <t>アキラ</t>
    </rPh>
    <rPh sb="3" eb="4">
      <t>シノブ</t>
    </rPh>
    <rPh sb="6" eb="7">
      <t>ショ</t>
    </rPh>
    <phoneticPr fontId="4"/>
  </si>
  <si>
    <t>実　施　時　期</t>
    <rPh sb="0" eb="1">
      <t>ジツ</t>
    </rPh>
    <rPh sb="2" eb="3">
      <t>シ</t>
    </rPh>
    <rPh sb="4" eb="5">
      <t>ジ</t>
    </rPh>
    <rPh sb="6" eb="7">
      <t>キ</t>
    </rPh>
    <phoneticPr fontId="4"/>
  </si>
  <si>
    <t>活動内容の概要</t>
    <rPh sb="0" eb="2">
      <t>カツドウ</t>
    </rPh>
    <rPh sb="2" eb="4">
      <t>ナイヨウ</t>
    </rPh>
    <rPh sb="5" eb="7">
      <t>ガイヨウ</t>
    </rPh>
    <phoneticPr fontId="4"/>
  </si>
  <si>
    <t>申　　　告　　　書</t>
    <rPh sb="0" eb="1">
      <t>サル</t>
    </rPh>
    <rPh sb="4" eb="5">
      <t>コク</t>
    </rPh>
    <rPh sb="8" eb="9">
      <t>ショ</t>
    </rPh>
    <phoneticPr fontId="4"/>
  </si>
  <si>
    <t>公　布　日</t>
    <rPh sb="0" eb="1">
      <t>コウ</t>
    </rPh>
    <rPh sb="2" eb="3">
      <t>ヌノ</t>
    </rPh>
    <rPh sb="4" eb="5">
      <t>ヒ</t>
    </rPh>
    <phoneticPr fontId="4"/>
  </si>
  <si>
    <t>文　書　番　号</t>
    <rPh sb="0" eb="1">
      <t>ブン</t>
    </rPh>
    <rPh sb="2" eb="3">
      <t>ショ</t>
    </rPh>
    <rPh sb="4" eb="5">
      <t>バン</t>
    </rPh>
    <rPh sb="6" eb="7">
      <t>ゴウ</t>
    </rPh>
    <phoneticPr fontId="4"/>
  </si>
  <si>
    <t>幌加内町</t>
  </si>
  <si>
    <t>様式－ 12</t>
    <rPh sb="0" eb="2">
      <t>ヨウシキ</t>
    </rPh>
    <phoneticPr fontId="4"/>
  </si>
  <si>
    <t>評価項目</t>
    <rPh sb="0" eb="2">
      <t>ヒョウカ</t>
    </rPh>
    <rPh sb="2" eb="4">
      <t>コウモク</t>
    </rPh>
    <phoneticPr fontId="4"/>
  </si>
  <si>
    <t>企業の施工能力</t>
    <rPh sb="0" eb="2">
      <t>キギョウ</t>
    </rPh>
    <rPh sb="3" eb="5">
      <t>セコウ</t>
    </rPh>
    <rPh sb="5" eb="7">
      <t>ノウリョク</t>
    </rPh>
    <phoneticPr fontId="4"/>
  </si>
  <si>
    <t>配置予定技術者</t>
    <rPh sb="0" eb="2">
      <t>ハイチ</t>
    </rPh>
    <rPh sb="2" eb="4">
      <t>ヨテイ</t>
    </rPh>
    <rPh sb="4" eb="7">
      <t>ギジュツシャ</t>
    </rPh>
    <phoneticPr fontId="4"/>
  </si>
  <si>
    <t>担い手の育成・確保</t>
    <rPh sb="0" eb="1">
      <t>ニナ</t>
    </rPh>
    <rPh sb="2" eb="3">
      <t>テ</t>
    </rPh>
    <rPh sb="4" eb="6">
      <t>イクセイ</t>
    </rPh>
    <rPh sb="7" eb="9">
      <t>カクホ</t>
    </rPh>
    <phoneticPr fontId="4"/>
  </si>
  <si>
    <t>地域の守り手確保</t>
    <rPh sb="0" eb="2">
      <t>チイキ</t>
    </rPh>
    <rPh sb="3" eb="4">
      <t>マモ</t>
    </rPh>
    <rPh sb="5" eb="6">
      <t>テ</t>
    </rPh>
    <rPh sb="6" eb="8">
      <t>カクホ</t>
    </rPh>
    <phoneticPr fontId="4"/>
  </si>
  <si>
    <t>減点項目</t>
    <rPh sb="0" eb="2">
      <t>ゲンテン</t>
    </rPh>
    <rPh sb="2" eb="4">
      <t>コウモク</t>
    </rPh>
    <phoneticPr fontId="4"/>
  </si>
  <si>
    <t>技術得点</t>
    <rPh sb="0" eb="2">
      <t>ギジュツ</t>
    </rPh>
    <rPh sb="2" eb="4">
      <t>トクテン</t>
    </rPh>
    <phoneticPr fontId="7"/>
  </si>
  <si>
    <t xml:space="preserve">  技術者の追加配置</t>
    <rPh sb="2" eb="5">
      <t>ギジュツシャ</t>
    </rPh>
    <rPh sb="6" eb="8">
      <t>ツイカ</t>
    </rPh>
    <rPh sb="8" eb="10">
      <t>ハイチ</t>
    </rPh>
    <phoneticPr fontId="7"/>
  </si>
  <si>
    <t>地域の安全安心</t>
    <rPh sb="0" eb="2">
      <t>チイキ</t>
    </rPh>
    <rPh sb="3" eb="5">
      <t>アンゼン</t>
    </rPh>
    <rPh sb="5" eb="7">
      <t>アンシン</t>
    </rPh>
    <phoneticPr fontId="4"/>
  </si>
  <si>
    <t>地域社会貢献</t>
    <rPh sb="0" eb="2">
      <t>チイキ</t>
    </rPh>
    <rPh sb="2" eb="4">
      <t>シャカイ</t>
    </rPh>
    <rPh sb="4" eb="6">
      <t>コウケン</t>
    </rPh>
    <phoneticPr fontId="4"/>
  </si>
  <si>
    <t>地域経済への波及</t>
    <rPh sb="0" eb="2">
      <t>チイキ</t>
    </rPh>
    <rPh sb="2" eb="4">
      <t>ケイザイ</t>
    </rPh>
    <rPh sb="6" eb="8">
      <t>ハキュウ</t>
    </rPh>
    <phoneticPr fontId="4"/>
  </si>
  <si>
    <t>技術評価項目の不履行</t>
    <rPh sb="0" eb="2">
      <t>ギジュツ</t>
    </rPh>
    <rPh sb="2" eb="4">
      <t>ヒョウカ</t>
    </rPh>
    <rPh sb="4" eb="6">
      <t>コウモク</t>
    </rPh>
    <rPh sb="7" eb="10">
      <t>フリコウ</t>
    </rPh>
    <phoneticPr fontId="4"/>
  </si>
  <si>
    <t>資格</t>
    <rPh sb="0" eb="2">
      <t>シカク</t>
    </rPh>
    <phoneticPr fontId="7"/>
  </si>
  <si>
    <t>継続教育</t>
    <rPh sb="0" eb="2">
      <t>ケイゾク</t>
    </rPh>
    <rPh sb="2" eb="4">
      <t>キョウイク</t>
    </rPh>
    <phoneticPr fontId="7"/>
  </si>
  <si>
    <t>優秀技術者表彰</t>
    <rPh sb="0" eb="2">
      <t>ユウシュウ</t>
    </rPh>
    <rPh sb="2" eb="5">
      <t>ギジュツシャ</t>
    </rPh>
    <rPh sb="5" eb="7">
      <t>ヒョウショウ</t>
    </rPh>
    <phoneticPr fontId="7"/>
  </si>
  <si>
    <t>配置経験</t>
    <rPh sb="0" eb="2">
      <t>ハイチ</t>
    </rPh>
    <rPh sb="2" eb="4">
      <t>ケイケン</t>
    </rPh>
    <phoneticPr fontId="7"/>
  </si>
  <si>
    <t>地域企業活用</t>
    <rPh sb="0" eb="2">
      <t>チイキ</t>
    </rPh>
    <rPh sb="2" eb="4">
      <t>キギョウ</t>
    </rPh>
    <rPh sb="4" eb="6">
      <t>カツヨウ</t>
    </rPh>
    <phoneticPr fontId="7"/>
  </si>
  <si>
    <t>地域活性化</t>
    <rPh sb="0" eb="2">
      <t>チイキ</t>
    </rPh>
    <rPh sb="2" eb="5">
      <t>カッセイカ</t>
    </rPh>
    <phoneticPr fontId="7"/>
  </si>
  <si>
    <t>得点</t>
    <rPh sb="0" eb="2">
      <t>トクテン</t>
    </rPh>
    <phoneticPr fontId="4"/>
  </si>
  <si>
    <t>水田</t>
    <rPh sb="0" eb="2">
      <t>スイデン</t>
    </rPh>
    <phoneticPr fontId="11"/>
  </si>
  <si>
    <t>畑地</t>
    <rPh sb="0" eb="2">
      <t>ハタチ</t>
    </rPh>
    <phoneticPr fontId="11"/>
  </si>
  <si>
    <t>用水路</t>
    <rPh sb="0" eb="3">
      <t>ヨウスイロ</t>
    </rPh>
    <phoneticPr fontId="11"/>
  </si>
  <si>
    <t>排水路</t>
    <rPh sb="0" eb="3">
      <t>ハイスイロ</t>
    </rPh>
    <phoneticPr fontId="11"/>
  </si>
  <si>
    <t>道路</t>
    <rPh sb="0" eb="2">
      <t>ドウロ</t>
    </rPh>
    <phoneticPr fontId="11"/>
  </si>
  <si>
    <t>営農用水</t>
    <rPh sb="0" eb="2">
      <t>エイノウ</t>
    </rPh>
    <rPh sb="2" eb="4">
      <t>ヨウスイ</t>
    </rPh>
    <phoneticPr fontId="11"/>
  </si>
  <si>
    <t>畑かん</t>
    <rPh sb="0" eb="1">
      <t>ハタ</t>
    </rPh>
    <phoneticPr fontId="11"/>
  </si>
  <si>
    <t>整地</t>
    <rPh sb="0" eb="2">
      <t>セイチ</t>
    </rPh>
    <phoneticPr fontId="11"/>
  </si>
  <si>
    <t>暗渠排水</t>
    <rPh sb="0" eb="2">
      <t>アンキョ</t>
    </rPh>
    <rPh sb="2" eb="4">
      <t>ハイスイ</t>
    </rPh>
    <phoneticPr fontId="11"/>
  </si>
  <si>
    <t>客土</t>
    <rPh sb="0" eb="2">
      <t>キャクド</t>
    </rPh>
    <phoneticPr fontId="11"/>
  </si>
  <si>
    <t>除礫</t>
    <rPh sb="0" eb="2">
      <t>ジョレキ</t>
    </rPh>
    <phoneticPr fontId="11"/>
  </si>
  <si>
    <t>北部管内</t>
    <rPh sb="0" eb="2">
      <t>ホクブ</t>
    </rPh>
    <rPh sb="2" eb="4">
      <t>カンナイ</t>
    </rPh>
    <phoneticPr fontId="11"/>
  </si>
  <si>
    <t>中部管内</t>
    <rPh sb="0" eb="2">
      <t>チュウブ</t>
    </rPh>
    <rPh sb="2" eb="4">
      <t>カンナイ</t>
    </rPh>
    <phoneticPr fontId="11"/>
  </si>
  <si>
    <t>南部管内</t>
    <rPh sb="0" eb="2">
      <t>ナンブ</t>
    </rPh>
    <rPh sb="2" eb="4">
      <t>カンナイ</t>
    </rPh>
    <phoneticPr fontId="11"/>
  </si>
  <si>
    <t>和寒町</t>
    <rPh sb="0" eb="2">
      <t>ワッサム</t>
    </rPh>
    <rPh sb="2" eb="3">
      <t>マチ</t>
    </rPh>
    <phoneticPr fontId="3"/>
  </si>
  <si>
    <t>剣淵町</t>
    <rPh sb="0" eb="2">
      <t>ケンブチ</t>
    </rPh>
    <rPh sb="2" eb="3">
      <t>マチ</t>
    </rPh>
    <phoneticPr fontId="3"/>
  </si>
  <si>
    <t>士別市</t>
    <rPh sb="0" eb="3">
      <t>シベツシ</t>
    </rPh>
    <phoneticPr fontId="3"/>
  </si>
  <si>
    <t>下川町</t>
    <rPh sb="0" eb="2">
      <t>シモカワ</t>
    </rPh>
    <rPh sb="2" eb="3">
      <t>マチ</t>
    </rPh>
    <phoneticPr fontId="3"/>
  </si>
  <si>
    <t>名寄市</t>
    <rPh sb="0" eb="3">
      <t>ナヨロシ</t>
    </rPh>
    <phoneticPr fontId="3"/>
  </si>
  <si>
    <t>美深町</t>
    <rPh sb="0" eb="2">
      <t>ビフカ</t>
    </rPh>
    <rPh sb="2" eb="3">
      <t>マチ</t>
    </rPh>
    <phoneticPr fontId="3"/>
  </si>
  <si>
    <t>音威子府村</t>
    <rPh sb="0" eb="5">
      <t>オトイネップムラ</t>
    </rPh>
    <phoneticPr fontId="3"/>
  </si>
  <si>
    <t>中川町</t>
    <rPh sb="0" eb="3">
      <t>ナカガワマチ</t>
    </rPh>
    <phoneticPr fontId="3"/>
  </si>
  <si>
    <t>鷹栖町</t>
    <rPh sb="0" eb="2">
      <t>タカス</t>
    </rPh>
    <rPh sb="2" eb="3">
      <t>マチ</t>
    </rPh>
    <phoneticPr fontId="3"/>
  </si>
  <si>
    <t>旭川市</t>
    <rPh sb="0" eb="2">
      <t>アサヒカワ</t>
    </rPh>
    <rPh sb="2" eb="3">
      <t>シ</t>
    </rPh>
    <phoneticPr fontId="3"/>
  </si>
  <si>
    <t>比布町</t>
    <rPh sb="0" eb="2">
      <t>ピップ</t>
    </rPh>
    <rPh sb="2" eb="3">
      <t>マチ</t>
    </rPh>
    <phoneticPr fontId="3"/>
  </si>
  <si>
    <t>愛別町</t>
    <rPh sb="0" eb="2">
      <t>アイベツ</t>
    </rPh>
    <rPh sb="2" eb="3">
      <t>マチ</t>
    </rPh>
    <phoneticPr fontId="3"/>
  </si>
  <si>
    <t>上川町</t>
    <rPh sb="0" eb="2">
      <t>カミカワ</t>
    </rPh>
    <rPh sb="2" eb="3">
      <t>マチ</t>
    </rPh>
    <phoneticPr fontId="3"/>
  </si>
  <si>
    <t>当麻町</t>
    <rPh sb="0" eb="2">
      <t>トウマ</t>
    </rPh>
    <rPh sb="2" eb="3">
      <t>マチ</t>
    </rPh>
    <phoneticPr fontId="3"/>
  </si>
  <si>
    <t>東川町</t>
    <rPh sb="0" eb="1">
      <t>ヒガシ</t>
    </rPh>
    <rPh sb="1" eb="2">
      <t>カワ</t>
    </rPh>
    <rPh sb="2" eb="3">
      <t>マチ</t>
    </rPh>
    <phoneticPr fontId="3"/>
  </si>
  <si>
    <t>東神楽町</t>
    <rPh sb="0" eb="1">
      <t>ヒガシ</t>
    </rPh>
    <rPh sb="1" eb="4">
      <t>カグラマチ</t>
    </rPh>
    <phoneticPr fontId="3"/>
  </si>
  <si>
    <t>美瑛町</t>
    <rPh sb="0" eb="2">
      <t>ビエイ</t>
    </rPh>
    <rPh sb="2" eb="3">
      <t>マチ</t>
    </rPh>
    <phoneticPr fontId="3"/>
  </si>
  <si>
    <t>上富良野町</t>
    <rPh sb="0" eb="4">
      <t>カミフラノ</t>
    </rPh>
    <rPh sb="4" eb="5">
      <t>マチ</t>
    </rPh>
    <phoneticPr fontId="3"/>
  </si>
  <si>
    <t>中富良野町</t>
    <rPh sb="0" eb="1">
      <t>ナカ</t>
    </rPh>
    <rPh sb="1" eb="4">
      <t>フラノ</t>
    </rPh>
    <rPh sb="4" eb="5">
      <t>マチ</t>
    </rPh>
    <phoneticPr fontId="3"/>
  </si>
  <si>
    <t>富良野市</t>
    <rPh sb="0" eb="4">
      <t>フラノシ</t>
    </rPh>
    <phoneticPr fontId="3"/>
  </si>
  <si>
    <t>南富良野町</t>
    <rPh sb="0" eb="1">
      <t>ミナミ</t>
    </rPh>
    <rPh sb="1" eb="4">
      <t>フラノ</t>
    </rPh>
    <rPh sb="4" eb="5">
      <t>マチ</t>
    </rPh>
    <phoneticPr fontId="3"/>
  </si>
  <si>
    <t>Ａ表</t>
    <rPh sb="1" eb="2">
      <t>ヒョウ</t>
    </rPh>
    <phoneticPr fontId="11"/>
  </si>
  <si>
    <t>Ｂ表</t>
    <rPh sb="1" eb="2">
      <t>ヒョウ</t>
    </rPh>
    <phoneticPr fontId="11"/>
  </si>
  <si>
    <t>Ａ表</t>
    <rPh sb="1" eb="2">
      <t>ヒョウ</t>
    </rPh>
    <phoneticPr fontId="4"/>
  </si>
  <si>
    <t>（同種工事の経験）</t>
    <phoneticPr fontId="4"/>
  </si>
  <si>
    <t>（地域精通度）</t>
    <rPh sb="1" eb="3">
      <t>チイキ</t>
    </rPh>
    <rPh sb="3" eb="5">
      <t>セイツウ</t>
    </rPh>
    <rPh sb="5" eb="6">
      <t>ド</t>
    </rPh>
    <phoneticPr fontId="4"/>
  </si>
  <si>
    <t>Ｂ表</t>
    <rPh sb="1" eb="2">
      <t>ヒョウ</t>
    </rPh>
    <phoneticPr fontId="4"/>
  </si>
  <si>
    <t>会社（構成員）名：</t>
    <rPh sb="0" eb="1">
      <t>カイ</t>
    </rPh>
    <rPh sb="1" eb="2">
      <t>シャ</t>
    </rPh>
    <rPh sb="7" eb="8">
      <t>メイ</t>
    </rPh>
    <phoneticPr fontId="6"/>
  </si>
  <si>
    <t>重大な契約不適合に伴う補修（損害賠償）請求</t>
    <rPh sb="0" eb="2">
      <t>ジュウダイ</t>
    </rPh>
    <rPh sb="3" eb="5">
      <t>ケイヤク</t>
    </rPh>
    <rPh sb="5" eb="8">
      <t>フテキゴウ</t>
    </rPh>
    <rPh sb="9" eb="10">
      <t>トモナ</t>
    </rPh>
    <rPh sb="11" eb="13">
      <t>ホシュウ</t>
    </rPh>
    <rPh sb="14" eb="16">
      <t>ソンガイ</t>
    </rPh>
    <rPh sb="16" eb="18">
      <t>バイショウ</t>
    </rPh>
    <rPh sb="19" eb="21">
      <t>セイキュウ</t>
    </rPh>
    <phoneticPr fontId="4"/>
  </si>
  <si>
    <t>工事成績※</t>
    <rPh sb="0" eb="2">
      <t>コウジ</t>
    </rPh>
    <rPh sb="2" eb="4">
      <t>セイセキ</t>
    </rPh>
    <phoneticPr fontId="7"/>
  </si>
  <si>
    <t>優秀業者表彰※</t>
    <rPh sb="0" eb="2">
      <t>ユウシュウ</t>
    </rPh>
    <rPh sb="2" eb="4">
      <t>ギョウシャ</t>
    </rPh>
    <rPh sb="4" eb="6">
      <t>ヒョウショウ</t>
    </rPh>
    <phoneticPr fontId="7"/>
  </si>
  <si>
    <t>ＩＳＯの取得※</t>
    <rPh sb="4" eb="6">
      <t>シュトク</t>
    </rPh>
    <phoneticPr fontId="7"/>
  </si>
  <si>
    <t>同種工事の経験※</t>
    <rPh sb="0" eb="2">
      <t>ドウシュ</t>
    </rPh>
    <rPh sb="2" eb="4">
      <t>コウジ</t>
    </rPh>
    <rPh sb="5" eb="7">
      <t>ケイケン</t>
    </rPh>
    <phoneticPr fontId="7"/>
  </si>
  <si>
    <t>地域精通度※</t>
    <rPh sb="0" eb="2">
      <t>チイキ</t>
    </rPh>
    <rPh sb="2" eb="4">
      <t>セイツウ</t>
    </rPh>
    <rPh sb="4" eb="5">
      <t>ド</t>
    </rPh>
    <phoneticPr fontId="7"/>
  </si>
  <si>
    <t>新規の雇用※</t>
    <rPh sb="0" eb="2">
      <t>シンキ</t>
    </rPh>
    <rPh sb="3" eb="5">
      <t>コヨウ</t>
    </rPh>
    <phoneticPr fontId="7"/>
  </si>
  <si>
    <t>雇用環境への取組み※</t>
    <rPh sb="0" eb="2">
      <t>コヨウ</t>
    </rPh>
    <rPh sb="2" eb="4">
      <t>カンキョウ</t>
    </rPh>
    <rPh sb="6" eb="8">
      <t>トリク</t>
    </rPh>
    <phoneticPr fontId="4"/>
  </si>
  <si>
    <t>仕事と家庭の両立支援※</t>
    <rPh sb="0" eb="2">
      <t>シゴト</t>
    </rPh>
    <rPh sb="3" eb="5">
      <t>カテイ</t>
    </rPh>
    <rPh sb="6" eb="8">
      <t>リョウリツ</t>
    </rPh>
    <rPh sb="8" eb="10">
      <t>シエン</t>
    </rPh>
    <phoneticPr fontId="4"/>
  </si>
  <si>
    <t>高年齢者継続雇用※</t>
    <phoneticPr fontId="4"/>
  </si>
  <si>
    <t>女性の活躍支援※</t>
    <phoneticPr fontId="4"/>
  </si>
  <si>
    <t>主たる営業所※</t>
    <rPh sb="0" eb="1">
      <t>シュ</t>
    </rPh>
    <rPh sb="3" eb="6">
      <t>エイギョウショ</t>
    </rPh>
    <phoneticPr fontId="7"/>
  </si>
  <si>
    <t>維持増進活動※</t>
    <rPh sb="0" eb="2">
      <t>イジ</t>
    </rPh>
    <rPh sb="2" eb="4">
      <t>ゾウシン</t>
    </rPh>
    <rPh sb="4" eb="6">
      <t>カツドウ</t>
    </rPh>
    <phoneticPr fontId="7"/>
  </si>
  <si>
    <t>緊急時の応急措置※</t>
    <rPh sb="0" eb="3">
      <t>キンキュウジ</t>
    </rPh>
    <rPh sb="4" eb="6">
      <t>オウキュウ</t>
    </rPh>
    <rPh sb="6" eb="8">
      <t>ソチ</t>
    </rPh>
    <phoneticPr fontId="7"/>
  </si>
  <si>
    <t>多様な雇用への取組み※</t>
    <rPh sb="0" eb="2">
      <t>タヨウ</t>
    </rPh>
    <rPh sb="3" eb="5">
      <t>コヨウ</t>
    </rPh>
    <rPh sb="7" eb="9">
      <t>トリク</t>
    </rPh>
    <phoneticPr fontId="7"/>
  </si>
  <si>
    <t>環境対策※</t>
    <rPh sb="0" eb="2">
      <t>カンキョウ</t>
    </rPh>
    <rPh sb="2" eb="4">
      <t>タイサク</t>
    </rPh>
    <phoneticPr fontId="7"/>
  </si>
  <si>
    <t>労働安全活動※</t>
    <rPh sb="0" eb="2">
      <t>ロウドウ</t>
    </rPh>
    <rPh sb="2" eb="4">
      <t>アンゼン</t>
    </rPh>
    <rPh sb="4" eb="6">
      <t>カツドウ</t>
    </rPh>
    <phoneticPr fontId="7"/>
  </si>
  <si>
    <t>Ｃ表</t>
    <rPh sb="1" eb="2">
      <t>ヒョウ</t>
    </rPh>
    <phoneticPr fontId="4"/>
  </si>
  <si>
    <t>占冠村</t>
    <rPh sb="0" eb="3">
      <t>シムカップムラ</t>
    </rPh>
    <phoneticPr fontId="3"/>
  </si>
  <si>
    <t>（季節労働者等雇用）</t>
    <rPh sb="1" eb="3">
      <t>キセツ</t>
    </rPh>
    <rPh sb="3" eb="6">
      <t>ロウドウシャ</t>
    </rPh>
    <rPh sb="6" eb="7">
      <t>トウ</t>
    </rPh>
    <rPh sb="7" eb="9">
      <t>コヨウ</t>
    </rPh>
    <phoneticPr fontId="4"/>
  </si>
  <si>
    <t>Ｃ表</t>
    <rPh sb="1" eb="2">
      <t>ヒョウ</t>
    </rPh>
    <phoneticPr fontId="11"/>
  </si>
  <si>
    <t>季節労働者雇用※</t>
    <rPh sb="0" eb="2">
      <t>キセツ</t>
    </rPh>
    <rPh sb="2" eb="5">
      <t>ロウドウシャ</t>
    </rPh>
    <rPh sb="5" eb="7">
      <t>コヨウ</t>
    </rPh>
    <phoneticPr fontId="7"/>
  </si>
  <si>
    <t>注１　</t>
    <rPh sb="0" eb="1">
      <t>チュウ</t>
    </rPh>
    <phoneticPr fontId="4"/>
  </si>
  <si>
    <t>評価項目欄の「※」は事前登録項目を示しています。【黒セル入力不要】</t>
    <phoneticPr fontId="4"/>
  </si>
  <si>
    <t>JV申請の場合は、「構成各社毎」及び「共同企業体全体」の2種類を作成してください　</t>
    <phoneticPr fontId="4"/>
  </si>
  <si>
    <t>　２</t>
    <phoneticPr fontId="4"/>
  </si>
  <si>
    <t>　３</t>
    <phoneticPr fontId="4"/>
  </si>
  <si>
    <t>　４</t>
    <phoneticPr fontId="4"/>
  </si>
  <si>
    <t>事前登録項目でも、工事場所で変動する項目の得点は、「斜線」表示としています。（同種工事の経験、地域精通度、主たる営業所、季節労働者等雇用）
なお、技術得点に季節労働者等人数の得点は含んでいない。</t>
    <rPh sb="73" eb="75">
      <t>ギジュツ</t>
    </rPh>
    <rPh sb="75" eb="77">
      <t>トクテン</t>
    </rPh>
    <rPh sb="78" eb="86">
      <t>キセツロウドウシャトウニンズウ</t>
    </rPh>
    <rPh sb="87" eb="89">
      <t>トクテン</t>
    </rPh>
    <rPh sb="90" eb="91">
      <t>フク</t>
    </rPh>
    <phoneticPr fontId="4"/>
  </si>
  <si>
    <t>（用紙寸法　日本工業規格A4）</t>
  </si>
  <si>
    <t>技術職員の育成・確保※</t>
    <phoneticPr fontId="4"/>
  </si>
  <si>
    <t>選択項目　※(Max：2.00)</t>
    <rPh sb="0" eb="2">
      <t>センタク</t>
    </rPh>
    <rPh sb="2" eb="4">
      <t>コウモク</t>
    </rPh>
    <phoneticPr fontId="4"/>
  </si>
  <si>
    <t>選択項目　　※（Max：2.00）</t>
    <rPh sb="0" eb="2">
      <t>センタク</t>
    </rPh>
    <rPh sb="2" eb="4">
      <t>コウモク</t>
    </rPh>
    <phoneticPr fontId="4"/>
  </si>
  <si>
    <t>今回の変更項目を「今回変更の有無」欄に「○」等を記載してください。</t>
    <rPh sb="22" eb="23">
      <t>トウ</t>
    </rPh>
    <phoneticPr fontId="4"/>
  </si>
  <si>
    <t>高年齢継続雇用</t>
    <rPh sb="0" eb="1">
      <t>コウ</t>
    </rPh>
    <rPh sb="1" eb="3">
      <t>ネンレイ</t>
    </rPh>
    <rPh sb="3" eb="5">
      <t>ケイゾク</t>
    </rPh>
    <rPh sb="5" eb="7">
      <t>コヨウ</t>
    </rPh>
    <phoneticPr fontId="9"/>
  </si>
  <si>
    <t>労働環境改善</t>
    <rPh sb="0" eb="2">
      <t>ロウドウ</t>
    </rPh>
    <rPh sb="2" eb="6">
      <t>カンキョウカイゼン</t>
    </rPh>
    <phoneticPr fontId="11"/>
  </si>
  <si>
    <t>ISOマネジメントシステムの取得</t>
    <rPh sb="14" eb="16">
      <t>シュトク</t>
    </rPh>
    <phoneticPr fontId="9"/>
  </si>
  <si>
    <t>種類</t>
    <rPh sb="0" eb="2">
      <t>シュルイ</t>
    </rPh>
    <phoneticPr fontId="11"/>
  </si>
  <si>
    <t>工事名</t>
    <rPh sb="0" eb="3">
      <t>コウジメイ</t>
    </rPh>
    <phoneticPr fontId="22"/>
  </si>
  <si>
    <t>契約企業名</t>
    <rPh sb="0" eb="2">
      <t>ケイヤク</t>
    </rPh>
    <rPh sb="2" eb="5">
      <t>キギョウメイ</t>
    </rPh>
    <phoneticPr fontId="22"/>
  </si>
  <si>
    <t>上富良野町</t>
  </si>
  <si>
    <t>富良野市</t>
  </si>
  <si>
    <t>R3</t>
  </si>
  <si>
    <t>東神楽町</t>
  </si>
  <si>
    <t>和寒町</t>
  </si>
  <si>
    <t>剣淵町</t>
  </si>
  <si>
    <t>士別市</t>
  </si>
  <si>
    <t>下川町</t>
  </si>
  <si>
    <t>名寄市</t>
  </si>
  <si>
    <t>美深町</t>
  </si>
  <si>
    <t>音威子府村</t>
  </si>
  <si>
    <t>中川町</t>
  </si>
  <si>
    <t>鷹栖町</t>
  </si>
  <si>
    <t>旭川市</t>
  </si>
  <si>
    <t>比布町</t>
  </si>
  <si>
    <t>愛別町</t>
  </si>
  <si>
    <t>上川町</t>
  </si>
  <si>
    <t>当麻町</t>
  </si>
  <si>
    <t>東川町</t>
  </si>
  <si>
    <t>美瑛町</t>
  </si>
  <si>
    <t>中富良野町</t>
  </si>
  <si>
    <t>南富良野町</t>
  </si>
  <si>
    <t>占冠村</t>
  </si>
  <si>
    <t>市町村名</t>
    <rPh sb="0" eb="4">
      <t>シチョウソンメイ</t>
    </rPh>
    <phoneticPr fontId="11"/>
  </si>
  <si>
    <t>出張所名</t>
    <rPh sb="0" eb="3">
      <t>シュッチョウジョ</t>
    </rPh>
    <rPh sb="3" eb="4">
      <t>メイ</t>
    </rPh>
    <phoneticPr fontId="11"/>
  </si>
  <si>
    <t>技術職員の育成・確保</t>
    <rPh sb="0" eb="2">
      <t>ギジュツ</t>
    </rPh>
    <rPh sb="2" eb="4">
      <t>ショクイン</t>
    </rPh>
    <rPh sb="5" eb="7">
      <t>イクセイ</t>
    </rPh>
    <rPh sb="8" eb="10">
      <t>カクホ</t>
    </rPh>
    <phoneticPr fontId="11"/>
  </si>
  <si>
    <t>市区町村名</t>
    <rPh sb="0" eb="2">
      <t>シク</t>
    </rPh>
    <rPh sb="2" eb="4">
      <t>チョウソン</t>
    </rPh>
    <rPh sb="4" eb="5">
      <t>メイ</t>
    </rPh>
    <phoneticPr fontId="4"/>
  </si>
  <si>
    <t>中部整備室</t>
    <rPh sb="0" eb="2">
      <t>チュウブ</t>
    </rPh>
    <rPh sb="2" eb="5">
      <t>セイビシツ</t>
    </rPh>
    <phoneticPr fontId="11"/>
  </si>
  <si>
    <t>南部耕地出張所</t>
    <rPh sb="0" eb="2">
      <t>ナンブ</t>
    </rPh>
    <rPh sb="2" eb="4">
      <t>コウチ</t>
    </rPh>
    <rPh sb="4" eb="7">
      <t>シュッチョウジョ</t>
    </rPh>
    <phoneticPr fontId="11"/>
  </si>
  <si>
    <t>北部耕地出張所</t>
    <rPh sb="0" eb="2">
      <t>ホクブ</t>
    </rPh>
    <rPh sb="2" eb="4">
      <t>コウチ</t>
    </rPh>
    <rPh sb="4" eb="7">
      <t>シュッチョウジョ</t>
    </rPh>
    <phoneticPr fontId="11"/>
  </si>
  <si>
    <t>北海道農政部工事等優秀業者表彰</t>
    <rPh sb="0" eb="3">
      <t>ホッカイドウ</t>
    </rPh>
    <rPh sb="3" eb="6">
      <t>ノウセイブ</t>
    </rPh>
    <rPh sb="6" eb="8">
      <t>コウジ</t>
    </rPh>
    <rPh sb="8" eb="9">
      <t>トウ</t>
    </rPh>
    <rPh sb="9" eb="11">
      <t>ユウシュウ</t>
    </rPh>
    <rPh sb="11" eb="13">
      <t>ギョウシャ</t>
    </rPh>
    <rPh sb="13" eb="15">
      <t>ヒョウショウ</t>
    </rPh>
    <phoneticPr fontId="11"/>
  </si>
  <si>
    <t>部門</t>
    <rPh sb="0" eb="2">
      <t>ブモン</t>
    </rPh>
    <phoneticPr fontId="11"/>
  </si>
  <si>
    <t>農業農村整備事業</t>
    <rPh sb="0" eb="2">
      <t>ノウギョウ</t>
    </rPh>
    <rPh sb="2" eb="4">
      <t>ノウソン</t>
    </rPh>
    <rPh sb="4" eb="6">
      <t>セイビ</t>
    </rPh>
    <rPh sb="6" eb="8">
      <t>ジギョウ</t>
    </rPh>
    <phoneticPr fontId="11"/>
  </si>
  <si>
    <t>表彰種類</t>
    <rPh sb="0" eb="2">
      <t>ヒョウショウ</t>
    </rPh>
    <rPh sb="2" eb="4">
      <t>シュルイ</t>
    </rPh>
    <phoneticPr fontId="11"/>
  </si>
  <si>
    <t>道新技術・新製品開発賞</t>
    <rPh sb="0" eb="1">
      <t>ドウ</t>
    </rPh>
    <rPh sb="1" eb="4">
      <t>シンギジュツ</t>
    </rPh>
    <rPh sb="5" eb="8">
      <t>シンセイヒン</t>
    </rPh>
    <rPh sb="8" eb="10">
      <t>カイハツ</t>
    </rPh>
    <rPh sb="10" eb="11">
      <t>ショウ</t>
    </rPh>
    <phoneticPr fontId="11"/>
  </si>
  <si>
    <t>－</t>
    <phoneticPr fontId="11"/>
  </si>
  <si>
    <t>主たる営業所</t>
    <rPh sb="0" eb="1">
      <t>シュ</t>
    </rPh>
    <rPh sb="3" eb="6">
      <t>エイギョウショ</t>
    </rPh>
    <phoneticPr fontId="11"/>
  </si>
  <si>
    <t>管外</t>
    <rPh sb="0" eb="2">
      <t>カンガイ</t>
    </rPh>
    <phoneticPr fontId="11"/>
  </si>
  <si>
    <t>新規の雇用の実績の有無</t>
    <rPh sb="0" eb="2">
      <t>シンキ</t>
    </rPh>
    <rPh sb="3" eb="5">
      <t>コヨウ</t>
    </rPh>
    <rPh sb="6" eb="8">
      <t>ジッセキ</t>
    </rPh>
    <rPh sb="9" eb="11">
      <t>ウム</t>
    </rPh>
    <phoneticPr fontId="11"/>
  </si>
  <si>
    <t>離職者を雇用</t>
    <rPh sb="0" eb="3">
      <t>リショクシャ</t>
    </rPh>
    <rPh sb="4" eb="6">
      <t>コヨウ</t>
    </rPh>
    <phoneticPr fontId="11"/>
  </si>
  <si>
    <t>新卒者を雇用</t>
    <rPh sb="0" eb="3">
      <t>シンソツシャ</t>
    </rPh>
    <rPh sb="4" eb="6">
      <t>コヨウ</t>
    </rPh>
    <phoneticPr fontId="11"/>
  </si>
  <si>
    <t>あり</t>
    <phoneticPr fontId="11"/>
  </si>
  <si>
    <t>なし</t>
    <phoneticPr fontId="11"/>
  </si>
  <si>
    <t>あり・なし</t>
    <phoneticPr fontId="11"/>
  </si>
  <si>
    <t>労働環境改善</t>
    <rPh sb="0" eb="2">
      <t>ロウドウ</t>
    </rPh>
    <rPh sb="2" eb="4">
      <t>カンキョウ</t>
    </rPh>
    <rPh sb="4" eb="6">
      <t>カイゼン</t>
    </rPh>
    <phoneticPr fontId="11"/>
  </si>
  <si>
    <t>仕事と家庭の両立支援の取組</t>
    <rPh sb="0" eb="2">
      <t>シゴト</t>
    </rPh>
    <rPh sb="3" eb="5">
      <t>カテイ</t>
    </rPh>
    <rPh sb="6" eb="8">
      <t>リョウリツ</t>
    </rPh>
    <rPh sb="8" eb="10">
      <t>シエン</t>
    </rPh>
    <rPh sb="11" eb="13">
      <t>トリクミ</t>
    </rPh>
    <phoneticPr fontId="11"/>
  </si>
  <si>
    <t>高年齢者継続雇用の取組</t>
    <rPh sb="0" eb="4">
      <t>コウネンレイシャ</t>
    </rPh>
    <rPh sb="4" eb="6">
      <t>ケイゾク</t>
    </rPh>
    <rPh sb="6" eb="8">
      <t>コヨウ</t>
    </rPh>
    <rPh sb="9" eb="11">
      <t>トリクミ</t>
    </rPh>
    <phoneticPr fontId="11"/>
  </si>
  <si>
    <t>名前</t>
    <rPh sb="0" eb="2">
      <t>ナマエ</t>
    </rPh>
    <phoneticPr fontId="11"/>
  </si>
  <si>
    <t>有無</t>
    <rPh sb="0" eb="2">
      <t>ウム</t>
    </rPh>
    <phoneticPr fontId="11"/>
  </si>
  <si>
    <t>女性の活躍支援の取組</t>
    <rPh sb="0" eb="2">
      <t>ジョセイ</t>
    </rPh>
    <rPh sb="3" eb="5">
      <t>カツヤク</t>
    </rPh>
    <rPh sb="5" eb="7">
      <t>シエン</t>
    </rPh>
    <rPh sb="8" eb="10">
      <t>トリクミ</t>
    </rPh>
    <phoneticPr fontId="11"/>
  </si>
  <si>
    <t>多様な雇用への貢献</t>
    <rPh sb="0" eb="2">
      <t>タヨウ</t>
    </rPh>
    <rPh sb="3" eb="5">
      <t>コヨウ</t>
    </rPh>
    <rPh sb="7" eb="9">
      <t>コウケン</t>
    </rPh>
    <phoneticPr fontId="11"/>
  </si>
  <si>
    <t>環境対策の認定制度等の有無</t>
    <rPh sb="0" eb="2">
      <t>カンキョウ</t>
    </rPh>
    <rPh sb="2" eb="4">
      <t>タイサク</t>
    </rPh>
    <rPh sb="5" eb="7">
      <t>ニンテイ</t>
    </rPh>
    <rPh sb="7" eb="9">
      <t>セイド</t>
    </rPh>
    <rPh sb="9" eb="10">
      <t>トウ</t>
    </rPh>
    <rPh sb="11" eb="13">
      <t>ウム</t>
    </rPh>
    <phoneticPr fontId="11"/>
  </si>
  <si>
    <t>工事施行成績</t>
    <rPh sb="0" eb="2">
      <t>コウジ</t>
    </rPh>
    <rPh sb="2" eb="4">
      <t>セコウ</t>
    </rPh>
    <rPh sb="4" eb="6">
      <t>セイセキ</t>
    </rPh>
    <phoneticPr fontId="11"/>
  </si>
  <si>
    <t xml:space="preserve">①建設業労働安全衛生マネジメントシステム（コスモス）
</t>
  </si>
  <si>
    <t xml:space="preserve">②ISO45001
</t>
  </si>
  <si>
    <t>会社名</t>
    <rPh sb="0" eb="3">
      <t>カイシャメイ</t>
    </rPh>
    <phoneticPr fontId="11"/>
  </si>
  <si>
    <t>合計点数</t>
    <rPh sb="0" eb="2">
      <t>ゴウケイ</t>
    </rPh>
    <rPh sb="2" eb="4">
      <t>テンスウ</t>
    </rPh>
    <phoneticPr fontId="11"/>
  </si>
  <si>
    <t>合計件数</t>
    <rPh sb="0" eb="2">
      <t>ゴウケイ</t>
    </rPh>
    <rPh sb="2" eb="4">
      <t>ケンスウ</t>
    </rPh>
    <phoneticPr fontId="11"/>
  </si>
  <si>
    <t>件</t>
    <rPh sb="0" eb="1">
      <t>ケン</t>
    </rPh>
    <phoneticPr fontId="11"/>
  </si>
  <si>
    <t>点</t>
    <rPh sb="0" eb="1">
      <t>テン</t>
    </rPh>
    <phoneticPr fontId="11"/>
  </si>
  <si>
    <t>平均点</t>
    <rPh sb="0" eb="3">
      <t>ヘイキンテン</t>
    </rPh>
    <phoneticPr fontId="11"/>
  </si>
  <si>
    <t>登録の有無</t>
    <rPh sb="0" eb="2">
      <t>トウロク</t>
    </rPh>
    <rPh sb="3" eb="5">
      <t>ウム</t>
    </rPh>
    <phoneticPr fontId="11"/>
  </si>
  <si>
    <t>登録番号</t>
    <rPh sb="0" eb="2">
      <t>トウロク</t>
    </rPh>
    <rPh sb="2" eb="4">
      <t>バンゴウ</t>
    </rPh>
    <phoneticPr fontId="11"/>
  </si>
  <si>
    <t>有効期限</t>
    <rPh sb="0" eb="2">
      <t>ユウコウ</t>
    </rPh>
    <rPh sb="2" eb="4">
      <t>キゲン</t>
    </rPh>
    <phoneticPr fontId="11"/>
  </si>
  <si>
    <t>表彰年月日</t>
    <rPh sb="0" eb="2">
      <t>ヒョウショウ</t>
    </rPh>
    <rPh sb="2" eb="5">
      <t>ネンガッピ</t>
    </rPh>
    <phoneticPr fontId="11"/>
  </si>
  <si>
    <t>人</t>
    <rPh sb="0" eb="1">
      <t>ニン</t>
    </rPh>
    <phoneticPr fontId="11"/>
  </si>
  <si>
    <t>増減数</t>
    <rPh sb="0" eb="2">
      <t>ゾウゲン</t>
    </rPh>
    <rPh sb="2" eb="3">
      <t>スウ</t>
    </rPh>
    <phoneticPr fontId="11"/>
  </si>
  <si>
    <t>減少数</t>
    <rPh sb="0" eb="3">
      <t>ゲンショウスウ</t>
    </rPh>
    <phoneticPr fontId="11"/>
  </si>
  <si>
    <t>減少率</t>
    <rPh sb="0" eb="3">
      <t>ゲンショウリツ</t>
    </rPh>
    <phoneticPr fontId="11"/>
  </si>
  <si>
    <t>％</t>
    <phoneticPr fontId="11"/>
  </si>
  <si>
    <t>氏名</t>
    <rPh sb="0" eb="2">
      <t>シメイ</t>
    </rPh>
    <phoneticPr fontId="11"/>
  </si>
  <si>
    <t>生年月日</t>
    <rPh sb="0" eb="2">
      <t>セイネン</t>
    </rPh>
    <rPh sb="2" eb="4">
      <t>ガッピ</t>
    </rPh>
    <phoneticPr fontId="11"/>
  </si>
  <si>
    <t>採用年月日</t>
    <rPh sb="0" eb="2">
      <t>サイヨウ</t>
    </rPh>
    <rPh sb="2" eb="5">
      <t>ネンガッピ</t>
    </rPh>
    <phoneticPr fontId="11"/>
  </si>
  <si>
    <t>採用時の年齢</t>
    <rPh sb="0" eb="3">
      <t>サイヨウジ</t>
    </rPh>
    <rPh sb="4" eb="6">
      <t>ネンレイ</t>
    </rPh>
    <phoneticPr fontId="11"/>
  </si>
  <si>
    <t>卒業学校名</t>
    <rPh sb="0" eb="2">
      <t>ソツギョウ</t>
    </rPh>
    <rPh sb="2" eb="5">
      <t>ガッコウメイ</t>
    </rPh>
    <phoneticPr fontId="11"/>
  </si>
  <si>
    <t>卒業年月日</t>
    <rPh sb="0" eb="2">
      <t>ソツギョウ</t>
    </rPh>
    <rPh sb="2" eb="5">
      <t>ネンガッピ</t>
    </rPh>
    <phoneticPr fontId="11"/>
  </si>
  <si>
    <t>前会社名</t>
    <rPh sb="0" eb="1">
      <t>ゼン</t>
    </rPh>
    <rPh sb="1" eb="4">
      <t>カイシャメイ</t>
    </rPh>
    <phoneticPr fontId="11"/>
  </si>
  <si>
    <t>該当の有無</t>
    <rPh sb="0" eb="2">
      <t>ガイトウ</t>
    </rPh>
    <rPh sb="3" eb="5">
      <t>ウム</t>
    </rPh>
    <phoneticPr fontId="11"/>
  </si>
  <si>
    <t>評価項目番号</t>
    <rPh sb="0" eb="2">
      <t>ヒョウカ</t>
    </rPh>
    <rPh sb="2" eb="4">
      <t>コウモク</t>
    </rPh>
    <rPh sb="4" eb="6">
      <t>バンゴウ</t>
    </rPh>
    <phoneticPr fontId="11"/>
  </si>
  <si>
    <t>応急措置場所</t>
    <rPh sb="0" eb="2">
      <t>オウキュウ</t>
    </rPh>
    <rPh sb="2" eb="4">
      <t>ソチ</t>
    </rPh>
    <rPh sb="4" eb="6">
      <t>バショ</t>
    </rPh>
    <phoneticPr fontId="11"/>
  </si>
  <si>
    <t>応急措置内容</t>
    <rPh sb="0" eb="2">
      <t>オウキュウ</t>
    </rPh>
    <rPh sb="2" eb="4">
      <t>ソチ</t>
    </rPh>
    <rPh sb="4" eb="6">
      <t>ナイヨウ</t>
    </rPh>
    <phoneticPr fontId="11"/>
  </si>
  <si>
    <t>①若手技術職員の育成・確保</t>
    <rPh sb="1" eb="7">
      <t>ワカテギジュツショクイン</t>
    </rPh>
    <rPh sb="8" eb="10">
      <t>イクセイ</t>
    </rPh>
    <rPh sb="11" eb="13">
      <t>カクホ</t>
    </rPh>
    <phoneticPr fontId="11"/>
  </si>
  <si>
    <t>②技術職員総数の確保</t>
    <rPh sb="1" eb="3">
      <t>ギジュツ</t>
    </rPh>
    <rPh sb="3" eb="5">
      <t>ショクイン</t>
    </rPh>
    <rPh sb="5" eb="7">
      <t>ソウスウ</t>
    </rPh>
    <rPh sb="8" eb="10">
      <t>カクホ</t>
    </rPh>
    <phoneticPr fontId="11"/>
  </si>
  <si>
    <t>イ　 35歳未満の新規技術者の割合が1％以上（新規若年技術職員の育成及び確保「該当」）</t>
    <phoneticPr fontId="11"/>
  </si>
  <si>
    <t>ア　技術者の35歳未満の割合が15％以上　（若年技術職員の継続的な育成及び確保「該当」）</t>
    <phoneticPr fontId="11"/>
  </si>
  <si>
    <t>②｢協力雇用主｣は、保護観察所に協力雇用主として登録している企業を評価</t>
    <phoneticPr fontId="11"/>
  </si>
  <si>
    <t>該当</t>
    <rPh sb="0" eb="2">
      <t>ガイトウ</t>
    </rPh>
    <phoneticPr fontId="11"/>
  </si>
  <si>
    <t>非該当</t>
    <rPh sb="0" eb="3">
      <t>ヒガイトウ</t>
    </rPh>
    <phoneticPr fontId="11"/>
  </si>
  <si>
    <t>公布日</t>
    <rPh sb="0" eb="3">
      <t>コウフビ</t>
    </rPh>
    <phoneticPr fontId="11"/>
  </si>
  <si>
    <t>①若手技術職員の育成・確保</t>
    <rPh sb="1" eb="3">
      <t>ワカテ</t>
    </rPh>
    <rPh sb="3" eb="5">
      <t>ギジュツ</t>
    </rPh>
    <rPh sb="5" eb="7">
      <t>ショクイン</t>
    </rPh>
    <rPh sb="8" eb="10">
      <t>イクセイ</t>
    </rPh>
    <rPh sb="11" eb="13">
      <t>カクホ</t>
    </rPh>
    <phoneticPr fontId="11"/>
  </si>
  <si>
    <t>番号</t>
    <rPh sb="0" eb="2">
      <t>バンゴウ</t>
    </rPh>
    <phoneticPr fontId="11"/>
  </si>
  <si>
    <t>①</t>
    <phoneticPr fontId="11"/>
  </si>
  <si>
    <t>②</t>
    <phoneticPr fontId="11"/>
  </si>
  <si>
    <t>③</t>
    <phoneticPr fontId="11"/>
  </si>
  <si>
    <t>④</t>
    <phoneticPr fontId="11"/>
  </si>
  <si>
    <t>仕事と家庭の両立支援</t>
    <rPh sb="0" eb="2">
      <t>シゴト</t>
    </rPh>
    <rPh sb="3" eb="5">
      <t>カテイ</t>
    </rPh>
    <rPh sb="6" eb="8">
      <t>リョウリツ</t>
    </rPh>
    <rPh sb="8" eb="10">
      <t>シエン</t>
    </rPh>
    <phoneticPr fontId="11"/>
  </si>
  <si>
    <t>①｢北海道働き方改革推進企業認定｣の｢仕事と子育て・介護等の両立｣の取組</t>
    <phoneticPr fontId="11"/>
  </si>
  <si>
    <t>②｢北海道あったかファミリー応援企業｣の認定</t>
    <phoneticPr fontId="11"/>
  </si>
  <si>
    <t>③次世代育成支援対策推進法に規定する｢一般事業主行動計画｣の策定</t>
    <phoneticPr fontId="11"/>
  </si>
  <si>
    <t>雇用年月日</t>
    <rPh sb="0" eb="2">
      <t>コヨウ</t>
    </rPh>
    <rPh sb="2" eb="5">
      <t>ネンガッピ</t>
    </rPh>
    <phoneticPr fontId="11"/>
  </si>
  <si>
    <t>被雇用者氏名</t>
    <rPh sb="0" eb="1">
      <t>ヒ</t>
    </rPh>
    <rPh sb="1" eb="4">
      <t>コヨウシャ</t>
    </rPh>
    <rPh sb="4" eb="6">
      <t>シメイ</t>
    </rPh>
    <phoneticPr fontId="11"/>
  </si>
  <si>
    <t>被雇用者年齢</t>
    <rPh sb="0" eb="1">
      <t>ヒ</t>
    </rPh>
    <rPh sb="1" eb="4">
      <t>コヨウシャ</t>
    </rPh>
    <rPh sb="4" eb="6">
      <t>ネンレイ</t>
    </rPh>
    <phoneticPr fontId="11"/>
  </si>
  <si>
    <t>被雇用者生年月日</t>
    <rPh sb="0" eb="1">
      <t>ヒ</t>
    </rPh>
    <rPh sb="1" eb="4">
      <t>コヨウシャ</t>
    </rPh>
    <rPh sb="4" eb="6">
      <t>セイネン</t>
    </rPh>
    <rPh sb="6" eb="8">
      <t>ガッピ</t>
    </rPh>
    <phoneticPr fontId="11"/>
  </si>
  <si>
    <t>勤務先所在地</t>
    <rPh sb="0" eb="3">
      <t>キンムサキ</t>
    </rPh>
    <rPh sb="3" eb="6">
      <t>ショザイチ</t>
    </rPh>
    <phoneticPr fontId="11"/>
  </si>
  <si>
    <t>認定（登録）年月日</t>
    <rPh sb="0" eb="2">
      <t>ニンテイ</t>
    </rPh>
    <rPh sb="3" eb="5">
      <t>トウロク</t>
    </rPh>
    <rPh sb="6" eb="9">
      <t>ネンガッピ</t>
    </rPh>
    <phoneticPr fontId="11"/>
  </si>
  <si>
    <t>期間の終了日</t>
    <rPh sb="0" eb="2">
      <t>キカン</t>
    </rPh>
    <rPh sb="3" eb="6">
      <t>シュウリョウビ</t>
    </rPh>
    <phoneticPr fontId="11"/>
  </si>
  <si>
    <t>開始日</t>
    <rPh sb="0" eb="3">
      <t>カイシビ</t>
    </rPh>
    <phoneticPr fontId="11"/>
  </si>
  <si>
    <t>終了日</t>
    <rPh sb="0" eb="3">
      <t>シュウリョウビ</t>
    </rPh>
    <phoneticPr fontId="11"/>
  </si>
  <si>
    <t>生</t>
    <rPh sb="0" eb="1">
      <t>ウ</t>
    </rPh>
    <phoneticPr fontId="11"/>
  </si>
  <si>
    <t>歳</t>
    <rPh sb="0" eb="1">
      <t>サイ</t>
    </rPh>
    <phoneticPr fontId="11"/>
  </si>
  <si>
    <t>代表者氏名</t>
    <rPh sb="0" eb="3">
      <t>ダイヒョウシャ</t>
    </rPh>
    <rPh sb="3" eb="5">
      <t>シメイ</t>
    </rPh>
    <phoneticPr fontId="11"/>
  </si>
  <si>
    <t>e-mail</t>
    <phoneticPr fontId="11"/>
  </si>
  <si>
    <t>下記の①、②のいずれかを選択し、評価点の大きい方を記載</t>
    <rPh sb="0" eb="2">
      <t>カキ</t>
    </rPh>
    <rPh sb="12" eb="14">
      <t>センタク</t>
    </rPh>
    <rPh sb="16" eb="18">
      <t>ヒョウカ</t>
    </rPh>
    <rPh sb="18" eb="19">
      <t>テン</t>
    </rPh>
    <rPh sb="20" eb="21">
      <t>オオ</t>
    </rPh>
    <rPh sb="23" eb="24">
      <t>ホウ</t>
    </rPh>
    <rPh sb="25" eb="27">
      <t>キサイ</t>
    </rPh>
    <phoneticPr fontId="11"/>
  </si>
  <si>
    <t>直近通知年月日</t>
    <rPh sb="0" eb="2">
      <t>チョッキン</t>
    </rPh>
    <rPh sb="2" eb="4">
      <t>ツウチ</t>
    </rPh>
    <rPh sb="4" eb="7">
      <t>ネンガッピ</t>
    </rPh>
    <phoneticPr fontId="11"/>
  </si>
  <si>
    <t>直近前の通知年月日</t>
    <rPh sb="0" eb="2">
      <t>チョッキン</t>
    </rPh>
    <rPh sb="2" eb="3">
      <t>マエ</t>
    </rPh>
    <rPh sb="4" eb="6">
      <t>ツウチ</t>
    </rPh>
    <rPh sb="6" eb="9">
      <t>ネンガッピ</t>
    </rPh>
    <phoneticPr fontId="11"/>
  </si>
  <si>
    <t>総数</t>
    <rPh sb="0" eb="2">
      <t>ソウスウ</t>
    </rPh>
    <phoneticPr fontId="11"/>
  </si>
  <si>
    <t>～</t>
    <phoneticPr fontId="11"/>
  </si>
  <si>
    <t>◆申請者</t>
    <rPh sb="1" eb="4">
      <t>シンセイシャ</t>
    </rPh>
    <phoneticPr fontId="11"/>
  </si>
  <si>
    <t>◆企業の施工能力</t>
    <rPh sb="1" eb="3">
      <t>キギョウ</t>
    </rPh>
    <rPh sb="4" eb="6">
      <t>セコウ</t>
    </rPh>
    <rPh sb="6" eb="8">
      <t>ノウリョク</t>
    </rPh>
    <phoneticPr fontId="11"/>
  </si>
  <si>
    <t>◆担い手の育成・確保</t>
    <rPh sb="1" eb="2">
      <t>ニナ</t>
    </rPh>
    <rPh sb="3" eb="4">
      <t>テ</t>
    </rPh>
    <rPh sb="5" eb="7">
      <t>イクセイ</t>
    </rPh>
    <rPh sb="8" eb="10">
      <t>カクホ</t>
    </rPh>
    <phoneticPr fontId="11"/>
  </si>
  <si>
    <t>◆地域の守り手確保</t>
    <rPh sb="1" eb="3">
      <t>チイキ</t>
    </rPh>
    <rPh sb="4" eb="5">
      <t>マモ</t>
    </rPh>
    <rPh sb="6" eb="7">
      <t>テ</t>
    </rPh>
    <rPh sb="7" eb="9">
      <t>カクホ</t>
    </rPh>
    <phoneticPr fontId="11"/>
  </si>
  <si>
    <t>10年間（年度）</t>
    <rPh sb="2" eb="4">
      <t>ネンカン</t>
    </rPh>
    <rPh sb="5" eb="7">
      <t>ネンド</t>
    </rPh>
    <phoneticPr fontId="11"/>
  </si>
  <si>
    <t>5年間(年度）</t>
    <rPh sb="1" eb="3">
      <t>ネンカン</t>
    </rPh>
    <rPh sb="4" eb="6">
      <t>ネンド</t>
    </rPh>
    <phoneticPr fontId="11"/>
  </si>
  <si>
    <t>2年間（暦年）</t>
    <rPh sb="1" eb="3">
      <t>ネンカン</t>
    </rPh>
    <rPh sb="4" eb="6">
      <t>レキネン</t>
    </rPh>
    <phoneticPr fontId="11"/>
  </si>
  <si>
    <t>H27</t>
  </si>
  <si>
    <t>H28</t>
  </si>
  <si>
    <t>H29</t>
  </si>
  <si>
    <t>H30</t>
  </si>
  <si>
    <t>R1</t>
    <phoneticPr fontId="11"/>
  </si>
  <si>
    <t>R2</t>
  </si>
  <si>
    <t>R4</t>
  </si>
  <si>
    <t>R5</t>
  </si>
  <si>
    <t>R6</t>
  </si>
  <si>
    <t>R7</t>
  </si>
  <si>
    <t>H26</t>
    <phoneticPr fontId="11"/>
  </si>
  <si>
    <t>R8</t>
  </si>
  <si>
    <t>R9</t>
  </si>
  <si>
    <t>R10</t>
  </si>
  <si>
    <t>R11</t>
  </si>
  <si>
    <t>R12</t>
  </si>
  <si>
    <t>R13</t>
  </si>
  <si>
    <t>②高齢者を継続雇用している実績</t>
    <phoneticPr fontId="11"/>
  </si>
  <si>
    <t>②｢北海道働き方改革推進企業認定｣の｢女性｣の取組　</t>
    <phoneticPr fontId="11"/>
  </si>
  <si>
    <t>④女性活躍推進法に基づく「一般事業主行動計画」の策定</t>
    <phoneticPr fontId="11"/>
  </si>
  <si>
    <t>①令和5・6年度北海道建設工事等競争入札参加資格審査において「障がい者の就労支援」を評価　　　　</t>
    <phoneticPr fontId="11"/>
  </si>
  <si>
    <t>③新分野進出優良建設企業表彰</t>
    <phoneticPr fontId="11"/>
  </si>
  <si>
    <t>①ISO14001　</t>
    <phoneticPr fontId="11"/>
  </si>
  <si>
    <t>②北海道グリーン・ビズ認定制度「優良な取組」部門</t>
    <phoneticPr fontId="11"/>
  </si>
  <si>
    <t>③HES　</t>
    <phoneticPr fontId="11"/>
  </si>
  <si>
    <t>④EA21</t>
    <phoneticPr fontId="11"/>
  </si>
  <si>
    <t>種類</t>
    <rPh sb="0" eb="2">
      <t>シュルイ</t>
    </rPh>
    <phoneticPr fontId="11"/>
  </si>
  <si>
    <t>労働安全衛生活動</t>
    <phoneticPr fontId="11"/>
  </si>
  <si>
    <t>前回登録番号</t>
    <rPh sb="0" eb="2">
      <t>ゼンカイ</t>
    </rPh>
    <rPh sb="2" eb="4">
      <t>トウロク</t>
    </rPh>
    <rPh sb="4" eb="6">
      <t>バンゴウ</t>
    </rPh>
    <phoneticPr fontId="11"/>
  </si>
  <si>
    <t>申請年月日</t>
    <rPh sb="0" eb="2">
      <t>シンセイ</t>
    </rPh>
    <rPh sb="2" eb="5">
      <t>ネンガッピ</t>
    </rPh>
    <phoneticPr fontId="11"/>
  </si>
  <si>
    <t>応急措置実施日</t>
    <rPh sb="0" eb="2">
      <t>オウキュウ</t>
    </rPh>
    <rPh sb="2" eb="4">
      <t>ソチ</t>
    </rPh>
    <rPh sb="4" eb="6">
      <t>ジッシ</t>
    </rPh>
    <rPh sb="6" eb="7">
      <t>ビ</t>
    </rPh>
    <phoneticPr fontId="11"/>
  </si>
  <si>
    <t>～</t>
    <phoneticPr fontId="11"/>
  </si>
  <si>
    <t>過去10年</t>
    <rPh sb="0" eb="2">
      <t>カコ</t>
    </rPh>
    <rPh sb="4" eb="5">
      <t>ネン</t>
    </rPh>
    <phoneticPr fontId="11"/>
  </si>
  <si>
    <t>過去5年</t>
    <rPh sb="0" eb="2">
      <t>カコ</t>
    </rPh>
    <rPh sb="3" eb="4">
      <t>ネン</t>
    </rPh>
    <phoneticPr fontId="11"/>
  </si>
  <si>
    <t>過去2年</t>
    <rPh sb="0" eb="2">
      <t>カコ</t>
    </rPh>
    <rPh sb="3" eb="4">
      <t>ネン</t>
    </rPh>
    <phoneticPr fontId="11"/>
  </si>
  <si>
    <t>過去3年</t>
    <rPh sb="0" eb="2">
      <t>カコ</t>
    </rPh>
    <rPh sb="3" eb="4">
      <t>ネン</t>
    </rPh>
    <phoneticPr fontId="11"/>
  </si>
  <si>
    <t>加算年</t>
    <rPh sb="0" eb="2">
      <t>カサン</t>
    </rPh>
    <rPh sb="2" eb="3">
      <t>ネン</t>
    </rPh>
    <phoneticPr fontId="11"/>
  </si>
  <si>
    <t>【基準年】</t>
    <rPh sb="1" eb="3">
      <t>キジュン</t>
    </rPh>
    <rPh sb="3" eb="4">
      <t>ネン</t>
    </rPh>
    <phoneticPr fontId="11"/>
  </si>
  <si>
    <t>年度　</t>
    <phoneticPr fontId="11"/>
  </si>
  <si>
    <t>令和</t>
    <rPh sb="0" eb="2">
      <t>レイワ</t>
    </rPh>
    <phoneticPr fontId="11"/>
  </si>
  <si>
    <t>年</t>
    <rPh sb="0" eb="1">
      <t>ネン</t>
    </rPh>
    <phoneticPr fontId="11"/>
  </si>
  <si>
    <t>前年度</t>
    <rPh sb="0" eb="3">
      <t>ゼンネンド</t>
    </rPh>
    <phoneticPr fontId="11"/>
  </si>
  <si>
    <t>令和5年度を基準年としている</t>
    <rPh sb="0" eb="2">
      <t>レイワ</t>
    </rPh>
    <rPh sb="3" eb="5">
      <t>ネンド</t>
    </rPh>
    <rPh sb="6" eb="8">
      <t>キジュン</t>
    </rPh>
    <rPh sb="8" eb="9">
      <t>ネン</t>
    </rPh>
    <phoneticPr fontId="11"/>
  </si>
  <si>
    <t>なし</t>
  </si>
  <si>
    <t>対象工事</t>
    <rPh sb="0" eb="2">
      <t>タイショウ</t>
    </rPh>
    <rPh sb="2" eb="4">
      <t>コウジ</t>
    </rPh>
    <phoneticPr fontId="11"/>
  </si>
  <si>
    <t>対象期間</t>
    <rPh sb="0" eb="2">
      <t>タイショウ</t>
    </rPh>
    <rPh sb="2" eb="4">
      <t>キカン</t>
    </rPh>
    <phoneticPr fontId="11"/>
  </si>
  <si>
    <t>：</t>
    <phoneticPr fontId="11"/>
  </si>
  <si>
    <t>（総合）振興局調整課又は農村振興課発注工事</t>
    <rPh sb="1" eb="3">
      <t>ソウゴウ</t>
    </rPh>
    <rPh sb="4" eb="7">
      <t>シンコウキョク</t>
    </rPh>
    <rPh sb="7" eb="10">
      <t>チョウセイカ</t>
    </rPh>
    <rPh sb="10" eb="11">
      <t>マタ</t>
    </rPh>
    <rPh sb="12" eb="14">
      <t>ノウソン</t>
    </rPh>
    <rPh sb="14" eb="17">
      <t>シンコウカ</t>
    </rPh>
    <rPh sb="17" eb="19">
      <t>ハッチュウ</t>
    </rPh>
    <rPh sb="19" eb="21">
      <t>コウジ</t>
    </rPh>
    <phoneticPr fontId="11"/>
  </si>
  <si>
    <t>年間</t>
    <rPh sb="0" eb="2">
      <t>ネンカン</t>
    </rPh>
    <phoneticPr fontId="11"/>
  </si>
  <si>
    <t>条　　　件</t>
    <rPh sb="0" eb="1">
      <t>ジョウ</t>
    </rPh>
    <rPh sb="4" eb="5">
      <t>ケン</t>
    </rPh>
    <phoneticPr fontId="11"/>
  </si>
  <si>
    <t>北海道優秀業者表彰（北海道新技術・新製品開発賞含む）</t>
    <rPh sb="0" eb="3">
      <t>ホッカイドウ</t>
    </rPh>
    <rPh sb="3" eb="5">
      <t>ユウシュウ</t>
    </rPh>
    <rPh sb="5" eb="7">
      <t>ギョウシャ</t>
    </rPh>
    <rPh sb="7" eb="9">
      <t>ヒョウショウ</t>
    </rPh>
    <rPh sb="10" eb="13">
      <t>ホッカイドウ</t>
    </rPh>
    <rPh sb="13" eb="16">
      <t>シンギジュツ</t>
    </rPh>
    <rPh sb="17" eb="20">
      <t>シンセイヒン</t>
    </rPh>
    <rPh sb="20" eb="23">
      <t>カイハツショウ</t>
    </rPh>
    <rPh sb="23" eb="24">
      <t>フク</t>
    </rPh>
    <phoneticPr fontId="11"/>
  </si>
  <si>
    <t>共同企業体の場合は、表彰のある会社名を記入</t>
    <rPh sb="0" eb="2">
      <t>キョウドウ</t>
    </rPh>
    <rPh sb="2" eb="5">
      <t>キギョウタイ</t>
    </rPh>
    <rPh sb="6" eb="8">
      <t>バアイ</t>
    </rPh>
    <rPh sb="10" eb="12">
      <t>ヒョウショウ</t>
    </rPh>
    <rPh sb="15" eb="18">
      <t>カイシャメイ</t>
    </rPh>
    <rPh sb="19" eb="21">
      <t>キニュウ</t>
    </rPh>
    <phoneticPr fontId="11"/>
  </si>
  <si>
    <t>対象表彰</t>
    <rPh sb="0" eb="2">
      <t>タイショウ</t>
    </rPh>
    <rPh sb="2" eb="4">
      <t>ヒョウショウ</t>
    </rPh>
    <phoneticPr fontId="11"/>
  </si>
  <si>
    <t>有効期限が公告日以後を評価する。</t>
    <phoneticPr fontId="11"/>
  </si>
  <si>
    <t>の期間に卒業</t>
    <rPh sb="1" eb="3">
      <t>キカン</t>
    </rPh>
    <rPh sb="4" eb="6">
      <t>ソツギョウ</t>
    </rPh>
    <phoneticPr fontId="11"/>
  </si>
  <si>
    <t>雇用関係</t>
    <rPh sb="0" eb="2">
      <t>コヨウ</t>
    </rPh>
    <rPh sb="2" eb="4">
      <t>カンケイ</t>
    </rPh>
    <phoneticPr fontId="11"/>
  </si>
  <si>
    <t>対象年齢</t>
    <rPh sb="0" eb="2">
      <t>タイショウ</t>
    </rPh>
    <rPh sb="2" eb="4">
      <t>ネンレイ</t>
    </rPh>
    <phoneticPr fontId="11"/>
  </si>
  <si>
    <t>の期間に</t>
    <rPh sb="1" eb="3">
      <t>キカン</t>
    </rPh>
    <phoneticPr fontId="11"/>
  </si>
  <si>
    <t>建設業の許可を受けている企業に従事していた離職者の雇用</t>
    <rPh sb="0" eb="3">
      <t>ケンセツギョウ</t>
    </rPh>
    <rPh sb="4" eb="6">
      <t>キョカ</t>
    </rPh>
    <rPh sb="7" eb="8">
      <t>ウ</t>
    </rPh>
    <rPh sb="12" eb="14">
      <t>キギョウ</t>
    </rPh>
    <rPh sb="15" eb="17">
      <t>ジュウジ</t>
    </rPh>
    <rPh sb="21" eb="24">
      <t>リショクシャ</t>
    </rPh>
    <rPh sb="25" eb="27">
      <t>コヨウ</t>
    </rPh>
    <phoneticPr fontId="11"/>
  </si>
  <si>
    <t>:</t>
    <phoneticPr fontId="11"/>
  </si>
  <si>
    <t>計画期限</t>
    <rPh sb="0" eb="2">
      <t>ケイカク</t>
    </rPh>
    <rPh sb="2" eb="4">
      <t>キゲン</t>
    </rPh>
    <phoneticPr fontId="11"/>
  </si>
  <si>
    <t>勤務先名称</t>
    <rPh sb="0" eb="3">
      <t>キンムサキ</t>
    </rPh>
    <rPh sb="3" eb="5">
      <t>メイショウ</t>
    </rPh>
    <phoneticPr fontId="11"/>
  </si>
  <si>
    <t>歳以上</t>
    <rPh sb="0" eb="1">
      <t>サイ</t>
    </rPh>
    <rPh sb="1" eb="3">
      <t>イジョウ</t>
    </rPh>
    <phoneticPr fontId="11"/>
  </si>
  <si>
    <t>現在</t>
    <rPh sb="0" eb="2">
      <t>ゲンザイ</t>
    </rPh>
    <phoneticPr fontId="11"/>
  </si>
  <si>
    <t>雇用期間</t>
    <rPh sb="0" eb="2">
      <t>コヨウ</t>
    </rPh>
    <rPh sb="2" eb="4">
      <t>キカン</t>
    </rPh>
    <phoneticPr fontId="11"/>
  </si>
  <si>
    <t>の継続雇用</t>
    <rPh sb="1" eb="3">
      <t>ケイゾク</t>
    </rPh>
    <rPh sb="3" eb="5">
      <t>コヨウ</t>
    </rPh>
    <phoneticPr fontId="11"/>
  </si>
  <si>
    <t>認定期限</t>
    <rPh sb="0" eb="2">
      <t>ニンテイ</t>
    </rPh>
    <rPh sb="2" eb="4">
      <t>キゲン</t>
    </rPh>
    <phoneticPr fontId="11"/>
  </si>
  <si>
    <t>認定期限・有効期限</t>
    <rPh sb="0" eb="2">
      <t>ニンテイ</t>
    </rPh>
    <rPh sb="2" eb="4">
      <t>キゲン</t>
    </rPh>
    <rPh sb="5" eb="7">
      <t>ユウコウ</t>
    </rPh>
    <rPh sb="7" eb="9">
      <t>キゲン</t>
    </rPh>
    <phoneticPr fontId="11"/>
  </si>
  <si>
    <t>認定期間や計画期間の終了日が公告日以降のものを有効</t>
    <rPh sb="0" eb="2">
      <t>ニンテイ</t>
    </rPh>
    <rPh sb="2" eb="4">
      <t>キカン</t>
    </rPh>
    <rPh sb="5" eb="7">
      <t>ケイカク</t>
    </rPh>
    <rPh sb="7" eb="9">
      <t>キカン</t>
    </rPh>
    <rPh sb="10" eb="12">
      <t>シュウリョウ</t>
    </rPh>
    <rPh sb="12" eb="13">
      <t>ビ</t>
    </rPh>
    <rPh sb="14" eb="16">
      <t>コウコク</t>
    </rPh>
    <rPh sb="16" eb="17">
      <t>ビ</t>
    </rPh>
    <rPh sb="17" eb="19">
      <t>イコウ</t>
    </rPh>
    <rPh sb="23" eb="25">
      <t>ユウコウ</t>
    </rPh>
    <phoneticPr fontId="11"/>
  </si>
  <si>
    <t>①建設雇用優良事業者表彰</t>
    <rPh sb="1" eb="3">
      <t>ケンセツ</t>
    </rPh>
    <rPh sb="3" eb="5">
      <t>コヨウ</t>
    </rPh>
    <rPh sb="5" eb="7">
      <t>ユウリョウ</t>
    </rPh>
    <rPh sb="7" eb="10">
      <t>ジギョウシャ</t>
    </rPh>
    <rPh sb="10" eb="12">
      <t>ヒョウショウ</t>
    </rPh>
    <phoneticPr fontId="11"/>
  </si>
  <si>
    <t>有効期限や計画期間の終了日が公告日以後を評価する。</t>
    <rPh sb="5" eb="7">
      <t>ケイカク</t>
    </rPh>
    <rPh sb="7" eb="9">
      <t>キカン</t>
    </rPh>
    <rPh sb="10" eb="13">
      <t>シュウリョウビ</t>
    </rPh>
    <phoneticPr fontId="11"/>
  </si>
  <si>
    <t>高年齢者を継続雇用している実績の条件</t>
    <rPh sb="16" eb="18">
      <t>ジョウケン</t>
    </rPh>
    <phoneticPr fontId="11"/>
  </si>
  <si>
    <t>②｢協力雇用主｣は、保護観察所に協力雇用主として登録している企業を評価の場合</t>
    <rPh sb="36" eb="38">
      <t>バアイ</t>
    </rPh>
    <phoneticPr fontId="11"/>
  </si>
  <si>
    <t>公告日から過去２カ年以内</t>
    <rPh sb="0" eb="2">
      <t>コウコク</t>
    </rPh>
    <rPh sb="2" eb="3">
      <t>ビ</t>
    </rPh>
    <rPh sb="5" eb="7">
      <t>カコ</t>
    </rPh>
    <rPh sb="9" eb="10">
      <t>ネン</t>
    </rPh>
    <rPh sb="10" eb="12">
      <t>イナイ</t>
    </rPh>
    <phoneticPr fontId="11"/>
  </si>
  <si>
    <t>証明年月日</t>
    <rPh sb="0" eb="2">
      <t>ショウメイ</t>
    </rPh>
    <rPh sb="2" eb="5">
      <t>ネンガッピ</t>
    </rPh>
    <phoneticPr fontId="11"/>
  </si>
  <si>
    <t>①建設雇用改善優良事業所表彰</t>
    <rPh sb="5" eb="7">
      <t>カイゼン</t>
    </rPh>
    <phoneticPr fontId="11"/>
  </si>
  <si>
    <t>③奨学金返還支援の取組</t>
    <rPh sb="9" eb="11">
      <t>トリクミ</t>
    </rPh>
    <phoneticPr fontId="11"/>
  </si>
  <si>
    <t>①令和5・6年度北海道建設工事等競争入札参加資格審査における「女性の活躍支援」の評価</t>
    <phoneticPr fontId="11"/>
  </si>
  <si>
    <t>②令和5・6年度北海道建設工事等競争入札参加資格審査における「通年雇用」で評価</t>
    <rPh sb="31" eb="33">
      <t>ツウネン</t>
    </rPh>
    <rPh sb="33" eb="35">
      <t>コヨウ</t>
    </rPh>
    <rPh sb="37" eb="39">
      <t>ヒョウカ</t>
    </rPh>
    <phoneticPr fontId="11"/>
  </si>
  <si>
    <t>①令和5・6年度北海道建設工事等競争入札参加資格審査における「高年齢者継続雇用対策」の評価</t>
    <phoneticPr fontId="11"/>
  </si>
  <si>
    <t>③「北海道なでしこ応援企業認定企業」の認定</t>
    <rPh sb="2" eb="5">
      <t>ホッカイドウ</t>
    </rPh>
    <phoneticPr fontId="11"/>
  </si>
  <si>
    <t>ー</t>
    <phoneticPr fontId="11"/>
  </si>
  <si>
    <t>建設雇用改善優良事業所表彰</t>
    <phoneticPr fontId="11"/>
  </si>
  <si>
    <t>令和5・6年度北海道建設工事等競争入札参加資格審査における「通年雇用」で評価</t>
    <phoneticPr fontId="11"/>
  </si>
  <si>
    <t>｢北海道働き方改革推進企業認定｣の｢仕事と子育て・介護等の両立｣の取組</t>
    <phoneticPr fontId="11"/>
  </si>
  <si>
    <t>｢北海道あったかファミリー応援企業｣の認定</t>
    <phoneticPr fontId="11"/>
  </si>
  <si>
    <t>次世代育成支援対策推進法に規定する｢一般事業主行動計画｣の策定</t>
    <phoneticPr fontId="11"/>
  </si>
  <si>
    <t>令和5・6年度北海道建設工事等競争入札参加資格審査における「高年齢者継続雇用対策」の評価</t>
    <phoneticPr fontId="11"/>
  </si>
  <si>
    <t>高齢者を継続雇用している実績</t>
    <phoneticPr fontId="11"/>
  </si>
  <si>
    <t>令和5・6年度北海道建設工事等競争入札参加資格審査における「女性の活躍支援」の評価</t>
    <phoneticPr fontId="11"/>
  </si>
  <si>
    <t>｢北海道働き方改革推進企業認定｣の｢女性｣の取組　</t>
    <phoneticPr fontId="11"/>
  </si>
  <si>
    <t>「北海道なでしこ応援企業認定企業」の認定</t>
    <phoneticPr fontId="11"/>
  </si>
  <si>
    <t>女性活躍推進法に基づく「一般事業主行動計画」の策定</t>
    <phoneticPr fontId="11"/>
  </si>
  <si>
    <t>①　</t>
    <phoneticPr fontId="11"/>
  </si>
  <si>
    <t>｢協力雇用主｣は、保護観察所に協力雇用主として登録している企業を評価</t>
    <phoneticPr fontId="11"/>
  </si>
  <si>
    <t>ISO14001</t>
    <phoneticPr fontId="11"/>
  </si>
  <si>
    <t>北海道グリーン・ビズ認定制度「優良な取組」部門</t>
    <phoneticPr fontId="11"/>
  </si>
  <si>
    <t>HES</t>
    <phoneticPr fontId="11"/>
  </si>
  <si>
    <t>EA21</t>
    <phoneticPr fontId="11"/>
  </si>
  <si>
    <t>建設業労働安全衛生マネジメントシステム（コスモス）</t>
    <phoneticPr fontId="11"/>
  </si>
  <si>
    <t>ISO45001</t>
    <phoneticPr fontId="11"/>
  </si>
  <si>
    <t>労働安全コンサルタントの活用</t>
    <phoneticPr fontId="11"/>
  </si>
  <si>
    <t>①</t>
  </si>
  <si>
    <t>②</t>
  </si>
  <si>
    <t>上記以外</t>
    <rPh sb="0" eb="2">
      <t>ジョウキ</t>
    </rPh>
    <rPh sb="2" eb="4">
      <t>イガイ</t>
    </rPh>
    <phoneticPr fontId="4"/>
  </si>
  <si>
    <t>技術士又は有資格期間５年以上の一級土木施工管理技士・一級建設機械施工技士</t>
    <rPh sb="0" eb="3">
      <t>ギジュツシ</t>
    </rPh>
    <rPh sb="3" eb="4">
      <t>マタ</t>
    </rPh>
    <rPh sb="5" eb="6">
      <t>ユウ</t>
    </rPh>
    <rPh sb="6" eb="8">
      <t>シカク</t>
    </rPh>
    <rPh sb="8" eb="10">
      <t>キカン</t>
    </rPh>
    <rPh sb="11" eb="12">
      <t>ネン</t>
    </rPh>
    <rPh sb="12" eb="14">
      <t>イジョウ</t>
    </rPh>
    <rPh sb="15" eb="17">
      <t>イッキュウ</t>
    </rPh>
    <rPh sb="17" eb="19">
      <t>ドボク</t>
    </rPh>
    <rPh sb="19" eb="21">
      <t>セコウ</t>
    </rPh>
    <rPh sb="21" eb="23">
      <t>カンリ</t>
    </rPh>
    <rPh sb="23" eb="25">
      <t>ギシ</t>
    </rPh>
    <rPh sb="26" eb="28">
      <t>イッキュウ</t>
    </rPh>
    <rPh sb="28" eb="30">
      <t>ケンセツ</t>
    </rPh>
    <rPh sb="30" eb="32">
      <t>キカイ</t>
    </rPh>
    <rPh sb="32" eb="34">
      <t>セコウ</t>
    </rPh>
    <rPh sb="34" eb="36">
      <t>ギシ</t>
    </rPh>
    <phoneticPr fontId="4"/>
  </si>
  <si>
    <t>一級土木施工管理技士・一級建設機械施工技士</t>
    <rPh sb="0" eb="2">
      <t>イッキュウ</t>
    </rPh>
    <rPh sb="2" eb="4">
      <t>ドボク</t>
    </rPh>
    <rPh sb="4" eb="6">
      <t>セコウ</t>
    </rPh>
    <rPh sb="6" eb="8">
      <t>カンリ</t>
    </rPh>
    <rPh sb="8" eb="10">
      <t>ギシ</t>
    </rPh>
    <rPh sb="11" eb="13">
      <t>イッキュウ</t>
    </rPh>
    <rPh sb="13" eb="15">
      <t>ケンセツ</t>
    </rPh>
    <rPh sb="15" eb="17">
      <t>キカイ</t>
    </rPh>
    <rPh sb="17" eb="19">
      <t>セコウ</t>
    </rPh>
    <rPh sb="19" eb="21">
      <t>ギシ</t>
    </rPh>
    <phoneticPr fontId="4"/>
  </si>
  <si>
    <t>有資格期間１０年以上の二級土木施工管理技士・二級建設機械施工技士</t>
    <rPh sb="0" eb="1">
      <t>ユウ</t>
    </rPh>
    <rPh sb="1" eb="3">
      <t>シカク</t>
    </rPh>
    <rPh sb="3" eb="5">
      <t>キカン</t>
    </rPh>
    <rPh sb="7" eb="8">
      <t>ネン</t>
    </rPh>
    <rPh sb="8" eb="10">
      <t>イジョウ</t>
    </rPh>
    <rPh sb="11" eb="13">
      <t>ニキュウ</t>
    </rPh>
    <rPh sb="13" eb="15">
      <t>ドボク</t>
    </rPh>
    <rPh sb="15" eb="17">
      <t>セコウ</t>
    </rPh>
    <rPh sb="17" eb="19">
      <t>カンリ</t>
    </rPh>
    <rPh sb="19" eb="21">
      <t>ギシ</t>
    </rPh>
    <rPh sb="22" eb="24">
      <t>ニキュウ</t>
    </rPh>
    <rPh sb="24" eb="26">
      <t>ケンセツ</t>
    </rPh>
    <rPh sb="26" eb="28">
      <t>キカイ</t>
    </rPh>
    <rPh sb="28" eb="30">
      <t>セコウ</t>
    </rPh>
    <rPh sb="30" eb="32">
      <t>ギシ</t>
    </rPh>
    <phoneticPr fontId="4"/>
  </si>
  <si>
    <t>有資格期間５年以上の二級土木施工管理技士・二級建設機械施工技士</t>
    <rPh sb="0" eb="1">
      <t>ユウ</t>
    </rPh>
    <rPh sb="1" eb="3">
      <t>シカク</t>
    </rPh>
    <rPh sb="3" eb="5">
      <t>キカン</t>
    </rPh>
    <rPh sb="6" eb="7">
      <t>ネン</t>
    </rPh>
    <rPh sb="7" eb="9">
      <t>イジョウ</t>
    </rPh>
    <rPh sb="10" eb="12">
      <t>ニキュウ</t>
    </rPh>
    <rPh sb="12" eb="14">
      <t>ドボク</t>
    </rPh>
    <rPh sb="14" eb="16">
      <t>セコウ</t>
    </rPh>
    <rPh sb="16" eb="18">
      <t>カンリ</t>
    </rPh>
    <rPh sb="18" eb="20">
      <t>ギシ</t>
    </rPh>
    <rPh sb="21" eb="23">
      <t>ニキュウ</t>
    </rPh>
    <rPh sb="23" eb="25">
      <t>ケンセツ</t>
    </rPh>
    <rPh sb="25" eb="27">
      <t>キカイ</t>
    </rPh>
    <rPh sb="27" eb="29">
      <t>セコウ</t>
    </rPh>
    <rPh sb="29" eb="31">
      <t>ギシ</t>
    </rPh>
    <phoneticPr fontId="4"/>
  </si>
  <si>
    <t>ＣＰＤの証明あり（推奨単位以上取得）</t>
    <rPh sb="4" eb="6">
      <t>ショウメイ</t>
    </rPh>
    <rPh sb="9" eb="11">
      <t>スイショウ</t>
    </rPh>
    <rPh sb="11" eb="13">
      <t>タンイ</t>
    </rPh>
    <rPh sb="13" eb="15">
      <t>イジョウ</t>
    </rPh>
    <rPh sb="15" eb="17">
      <t>シュトク</t>
    </rPh>
    <phoneticPr fontId="4"/>
  </si>
  <si>
    <t>「過去１～３年間に表彰あり」かつ「申請あり」</t>
    <rPh sb="1" eb="3">
      <t>カコ</t>
    </rPh>
    <rPh sb="6" eb="8">
      <t>ネンカン</t>
    </rPh>
    <rPh sb="9" eb="11">
      <t>ヒョウショウ</t>
    </rPh>
    <rPh sb="17" eb="19">
      <t>シンセイ</t>
    </rPh>
    <phoneticPr fontId="4"/>
  </si>
  <si>
    <t>「過去４～５年間に表彰あり」かつ「申請あり」</t>
    <rPh sb="1" eb="3">
      <t>カコ</t>
    </rPh>
    <rPh sb="6" eb="8">
      <t>ネンカン</t>
    </rPh>
    <rPh sb="9" eb="11">
      <t>ヒョウショウ</t>
    </rPh>
    <rPh sb="17" eb="19">
      <t>シンセイ</t>
    </rPh>
    <phoneticPr fontId="4"/>
  </si>
  <si>
    <t>過去 5年間に同種工事の配置経験あり</t>
    <rPh sb="0" eb="2">
      <t>カコ</t>
    </rPh>
    <rPh sb="4" eb="6">
      <t>ネンカン</t>
    </rPh>
    <rPh sb="7" eb="9">
      <t>ドウシュ</t>
    </rPh>
    <rPh sb="9" eb="11">
      <t>コウジ</t>
    </rPh>
    <rPh sb="12" eb="14">
      <t>ハイチ</t>
    </rPh>
    <rPh sb="14" eb="16">
      <t>ケイケン</t>
    </rPh>
    <phoneticPr fontId="4"/>
  </si>
  <si>
    <t>過去10年間に同種工事の配置経験あり</t>
    <rPh sb="0" eb="2">
      <t>カコ</t>
    </rPh>
    <rPh sb="4" eb="6">
      <t>ネンカン</t>
    </rPh>
    <rPh sb="7" eb="9">
      <t>ドウシュ</t>
    </rPh>
    <rPh sb="9" eb="11">
      <t>コウジ</t>
    </rPh>
    <rPh sb="12" eb="14">
      <t>ハイチ</t>
    </rPh>
    <rPh sb="14" eb="16">
      <t>ケイケン</t>
    </rPh>
    <phoneticPr fontId="4"/>
  </si>
  <si>
    <t>元請または下請活用計画の企業の所在地が工事箇所と同じ市町村または隣接市町村管内</t>
    <rPh sb="0" eb="2">
      <t>モトウケ</t>
    </rPh>
    <rPh sb="5" eb="7">
      <t>シタウ</t>
    </rPh>
    <rPh sb="7" eb="9">
      <t>カツヨウ</t>
    </rPh>
    <rPh sb="9" eb="11">
      <t>ケイカク</t>
    </rPh>
    <rPh sb="12" eb="14">
      <t>キギョウ</t>
    </rPh>
    <rPh sb="15" eb="18">
      <t>ショザイチ</t>
    </rPh>
    <rPh sb="19" eb="21">
      <t>コウジ</t>
    </rPh>
    <rPh sb="21" eb="23">
      <t>カショ</t>
    </rPh>
    <rPh sb="24" eb="25">
      <t>オナ</t>
    </rPh>
    <rPh sb="26" eb="29">
      <t>シチョウソン</t>
    </rPh>
    <rPh sb="32" eb="34">
      <t>リンセツ</t>
    </rPh>
    <rPh sb="34" eb="37">
      <t>シチョウソン</t>
    </rPh>
    <rPh sb="37" eb="39">
      <t>カンナイ</t>
    </rPh>
    <phoneticPr fontId="4"/>
  </si>
  <si>
    <t>元請または下請活用計画の企業の所在地が工事箇所と同じ総合振興局管内</t>
    <rPh sb="0" eb="2">
      <t>モトウケ</t>
    </rPh>
    <rPh sb="5" eb="7">
      <t>シタウ</t>
    </rPh>
    <rPh sb="7" eb="9">
      <t>カツヨウ</t>
    </rPh>
    <rPh sb="9" eb="11">
      <t>ケイカク</t>
    </rPh>
    <rPh sb="12" eb="14">
      <t>キギョウ</t>
    </rPh>
    <rPh sb="15" eb="18">
      <t>ショザイチ</t>
    </rPh>
    <rPh sb="19" eb="21">
      <t>コウジ</t>
    </rPh>
    <rPh sb="21" eb="23">
      <t>カショ</t>
    </rPh>
    <rPh sb="24" eb="25">
      <t>オナ</t>
    </rPh>
    <rPh sb="26" eb="28">
      <t>ソウゴウ</t>
    </rPh>
    <rPh sb="28" eb="31">
      <t>シンコウキョク</t>
    </rPh>
    <rPh sb="31" eb="33">
      <t>カンナイ</t>
    </rPh>
    <phoneticPr fontId="4"/>
  </si>
  <si>
    <t>工事予定入札額の5.0％以上</t>
    <rPh sb="0" eb="2">
      <t>コウジ</t>
    </rPh>
    <rPh sb="2" eb="4">
      <t>ヨテイ</t>
    </rPh>
    <rPh sb="4" eb="6">
      <t>ニュウサツ</t>
    </rPh>
    <rPh sb="6" eb="7">
      <t>ガク</t>
    </rPh>
    <rPh sb="12" eb="14">
      <t>イジョウ</t>
    </rPh>
    <phoneticPr fontId="4"/>
  </si>
  <si>
    <t>工事予定入札額の2.5％以上</t>
    <rPh sb="0" eb="2">
      <t>コウジ</t>
    </rPh>
    <rPh sb="2" eb="4">
      <t>ヨテイ</t>
    </rPh>
    <rPh sb="4" eb="6">
      <t>ニュウサツ</t>
    </rPh>
    <rPh sb="6" eb="7">
      <t>ガク</t>
    </rPh>
    <rPh sb="12" eb="14">
      <t>イジョウ</t>
    </rPh>
    <phoneticPr fontId="4"/>
  </si>
  <si>
    <t>過去1～3年</t>
    <rPh sb="0" eb="2">
      <t>カコ</t>
    </rPh>
    <rPh sb="5" eb="6">
      <t>ネン</t>
    </rPh>
    <phoneticPr fontId="11"/>
  </si>
  <si>
    <t>過去4～5年</t>
    <rPh sb="0" eb="2">
      <t>カコ</t>
    </rPh>
    <rPh sb="5" eb="6">
      <t>ネン</t>
    </rPh>
    <phoneticPr fontId="11"/>
  </si>
  <si>
    <t>～</t>
  </si>
  <si>
    <t>②減少が１～２人、又は、減少率が４％以下</t>
    <rPh sb="1" eb="3">
      <t>ゲンショウ</t>
    </rPh>
    <rPh sb="7" eb="8">
      <t>ニン</t>
    </rPh>
    <rPh sb="9" eb="10">
      <t>マタ</t>
    </rPh>
    <rPh sb="12" eb="15">
      <t>ゲンショウリツ</t>
    </rPh>
    <rPh sb="18" eb="20">
      <t>イカ</t>
    </rPh>
    <phoneticPr fontId="4"/>
  </si>
  <si>
    <t>無</t>
    <rPh sb="0" eb="1">
      <t>ナ</t>
    </rPh>
    <phoneticPr fontId="4"/>
  </si>
  <si>
    <t>有（②通年雇用）</t>
    <rPh sb="0" eb="1">
      <t>アリ</t>
    </rPh>
    <phoneticPr fontId="22"/>
  </si>
  <si>
    <t>市町村</t>
    <rPh sb="0" eb="3">
      <t>シチョウソン</t>
    </rPh>
    <phoneticPr fontId="22"/>
  </si>
  <si>
    <t>有（①活躍支援）</t>
    <rPh sb="0" eb="1">
      <t>アリ</t>
    </rPh>
    <rPh sb="3" eb="5">
      <t>カツヤク</t>
    </rPh>
    <rPh sb="5" eb="7">
      <t>シエン</t>
    </rPh>
    <phoneticPr fontId="5"/>
  </si>
  <si>
    <t>有（②２ヵ年度継続）</t>
    <rPh sb="0" eb="1">
      <t>アリ</t>
    </rPh>
    <rPh sb="5" eb="6">
      <t>ネン</t>
    </rPh>
    <rPh sb="6" eb="7">
      <t>ド</t>
    </rPh>
    <rPh sb="7" eb="9">
      <t>ケイゾク</t>
    </rPh>
    <phoneticPr fontId="25"/>
  </si>
  <si>
    <t>仕事と家庭の両立支援の取組</t>
  </si>
  <si>
    <t>ISO9001を取得</t>
  </si>
  <si>
    <t>技術評価項目</t>
    <phoneticPr fontId="11"/>
  </si>
  <si>
    <t>北海道発注工事の当該工事と同じ入札参加資格による工事施行成績の平均点は、過去2年間の平均点を基本とする。ただし，過去2年間に実績の無い企業は当面の措置として、過去4年間の平均点で評価する。</t>
    <phoneticPr fontId="11"/>
  </si>
  <si>
    <t>過去1～3年間に表彰あり</t>
  </si>
  <si>
    <t>過去4～5年間に表彰あり</t>
  </si>
  <si>
    <t>北海道農政部工事等優秀業者表彰（※道新技術・新製品開発賞含む）</t>
    <phoneticPr fontId="11"/>
  </si>
  <si>
    <t>ISOマネジメントシステムの取得</t>
    <phoneticPr fontId="11"/>
  </si>
  <si>
    <t>同種工事の実績が当該工事規模以上</t>
  </si>
  <si>
    <t>同種工事の実績が当該工事規模の1／2以上</t>
  </si>
  <si>
    <t>同種工事の実績が当該工事規模の1／2未満</t>
  </si>
  <si>
    <t>過去10年間の同種工事の経験</t>
    <phoneticPr fontId="11"/>
  </si>
  <si>
    <t>上記以外</t>
  </si>
  <si>
    <t>地域精通度
過去10年間の工事箇所と同じ地域での工事実績</t>
    <phoneticPr fontId="11"/>
  </si>
  <si>
    <t>93点　≦　平均点</t>
  </si>
  <si>
    <t>91点　≦　平均点　＜　93点</t>
  </si>
  <si>
    <t>89点　≦　平均点　＜　91点</t>
  </si>
  <si>
    <t>87点　≦　平均点　＜　89点</t>
  </si>
  <si>
    <t>85点　≦　平均点　＜　87点</t>
  </si>
  <si>
    <t>83点　≦　平均点　＜　85点</t>
  </si>
  <si>
    <t>81点　≦　平均点　＜　83点</t>
  </si>
  <si>
    <t>79点　≦　平均点　＜　81点</t>
  </si>
  <si>
    <t>77点　≦　平均点　＜　79点</t>
  </si>
  <si>
    <t>　　　　　　　平均点　＜　77点</t>
  </si>
  <si>
    <t>①若年技術職員の育成・確保</t>
  </si>
  <si>
    <t>技術職員の35歳未満の割合が15％以上又は新規技術者（35歳未満）が1％以上）</t>
  </si>
  <si>
    <t>上記の該当なし</t>
  </si>
  <si>
    <t>②技術職員総数の確保</t>
  </si>
  <si>
    <t>新規の雇用</t>
  </si>
  <si>
    <t>過去5年間に新規の雇用実績あり</t>
  </si>
  <si>
    <t>労働環境改善</t>
  </si>
  <si>
    <t>雇用環境への取組</t>
  </si>
  <si>
    <t>仕事と家庭の両立支援の取組あり</t>
  </si>
  <si>
    <t xml:space="preserve">高年齢者継続雇用
</t>
  </si>
  <si>
    <t>高年齢者継続雇用の取組あり</t>
  </si>
  <si>
    <t>女性の活躍支援</t>
  </si>
  <si>
    <t>女性の活躍支援の取組あり</t>
  </si>
  <si>
    <t>担い手の育成・確保</t>
    <rPh sb="0" eb="1">
      <t>ニナ</t>
    </rPh>
    <rPh sb="2" eb="3">
      <t>テ</t>
    </rPh>
    <rPh sb="4" eb="6">
      <t>イクセイ</t>
    </rPh>
    <rPh sb="7" eb="9">
      <t>カクホ</t>
    </rPh>
    <phoneticPr fontId="11"/>
  </si>
  <si>
    <t>地域の安全・安心貢献度</t>
  </si>
  <si>
    <t>主たる営業所の所在地</t>
  </si>
  <si>
    <t>工事箇所と同じ市町村管内</t>
  </si>
  <si>
    <t>工事箇所と同じ耕地出張所管内</t>
  </si>
  <si>
    <t>工事箇所と同じ総合振興局管内</t>
  </si>
  <si>
    <t>農業農村の有する多面的機能の維持増進活動</t>
  </si>
  <si>
    <t>過去3ケ年度継続した活動</t>
  </si>
  <si>
    <t>過去2ケ年度継続した活動</t>
  </si>
  <si>
    <t>継続していない複数年の活動</t>
  </si>
  <si>
    <t>単年の活動</t>
  </si>
  <si>
    <t>過去5年間に工事箇所と同じ総合振興局管内の実績あり</t>
  </si>
  <si>
    <t>登録又は認証あり</t>
  </si>
  <si>
    <t>過去5年間に工事箇所と同じ市町村または隣接市町村管内の実績</t>
  </si>
  <si>
    <t>過去5年間に工事箇所と同じ総合振興局管内の実績</t>
  </si>
  <si>
    <t>認定・認証又は活動実績あり</t>
  </si>
  <si>
    <t>①緊急時の応急措置の実績</t>
    <phoneticPr fontId="11"/>
  </si>
  <si>
    <t>②多様な雇用への貢献</t>
    <phoneticPr fontId="11"/>
  </si>
  <si>
    <t>③環境対策の認定制度等</t>
    <phoneticPr fontId="11"/>
  </si>
  <si>
    <t>④季節労働者等の雇用実績</t>
    <phoneticPr fontId="11"/>
  </si>
  <si>
    <t>⑤労働安全衛生活動</t>
    <phoneticPr fontId="11"/>
  </si>
  <si>
    <t>地域社会貢献</t>
    <phoneticPr fontId="11"/>
  </si>
  <si>
    <t>地域の守り手確保</t>
    <phoneticPr fontId="11"/>
  </si>
  <si>
    <t>評価基準</t>
    <rPh sb="0" eb="2">
      <t>ヒョウカ</t>
    </rPh>
    <rPh sb="2" eb="4">
      <t>キジュン</t>
    </rPh>
    <phoneticPr fontId="11"/>
  </si>
  <si>
    <t>過去5年間に工事箇所と同じ市町村管内</t>
  </si>
  <si>
    <t>過去10年間に〃</t>
  </si>
  <si>
    <t>過去5年間に工事箇所と同じ耕地出張所管内</t>
  </si>
  <si>
    <t>過去5年間に工事箇所と同じ振興局管内</t>
  </si>
  <si>
    <t>技術職員の総数が、同数以上</t>
  </si>
  <si>
    <t>技術職員の総数の減少数1～2人、又は、減少率4％以下</t>
  </si>
  <si>
    <t>技術職員の総数の減少数3人、又は、減少率6％以下</t>
  </si>
  <si>
    <t>配置予定技術者</t>
    <rPh sb="0" eb="2">
      <t>ハイチ</t>
    </rPh>
    <rPh sb="2" eb="4">
      <t>ヨテイ</t>
    </rPh>
    <rPh sb="4" eb="7">
      <t>ギジュツシャ</t>
    </rPh>
    <phoneticPr fontId="11"/>
  </si>
  <si>
    <t>主任（監理）技術者の資格</t>
    <phoneticPr fontId="11"/>
  </si>
  <si>
    <t>主任（監理）技術者の継続教育</t>
    <phoneticPr fontId="11"/>
  </si>
  <si>
    <t>主任（監理）技術者の総合振興局優秀技術者等表彰</t>
    <phoneticPr fontId="11"/>
  </si>
  <si>
    <t>主任（監理）技術者等の配置経験</t>
    <phoneticPr fontId="11"/>
  </si>
  <si>
    <t>一級・二級土木施工管理技士又は一級・二級建設機械施工技士の追加配置あり</t>
    <phoneticPr fontId="11"/>
  </si>
  <si>
    <t>技術者の追加配置</t>
    <phoneticPr fontId="11"/>
  </si>
  <si>
    <t>⑥地域企業の活用等（元請けまたは一次下請金額500万円以上）</t>
    <phoneticPr fontId="11"/>
  </si>
  <si>
    <t xml:space="preserve">⑦地域経済活性化評価    </t>
    <phoneticPr fontId="11"/>
  </si>
  <si>
    <t>地域経済への波及</t>
    <phoneticPr fontId="11"/>
  </si>
  <si>
    <t>配点</t>
    <rPh sb="0" eb="2">
      <t>ハイテン</t>
    </rPh>
    <phoneticPr fontId="11"/>
  </si>
  <si>
    <t>評価点</t>
    <rPh sb="0" eb="3">
      <t>ヒョウカテン</t>
    </rPh>
    <phoneticPr fontId="11"/>
  </si>
  <si>
    <t>小計</t>
    <rPh sb="0" eb="2">
      <t>ショウケイ</t>
    </rPh>
    <phoneticPr fontId="11"/>
  </si>
  <si>
    <t>多面的維持管理活動</t>
    <rPh sb="0" eb="3">
      <t>タメンテキ</t>
    </rPh>
    <rPh sb="3" eb="5">
      <t>イジ</t>
    </rPh>
    <rPh sb="5" eb="7">
      <t>カンリ</t>
    </rPh>
    <rPh sb="7" eb="9">
      <t>カツドウ</t>
    </rPh>
    <phoneticPr fontId="11"/>
  </si>
  <si>
    <t>合計</t>
    <rPh sb="0" eb="2">
      <t>ゴウケイ</t>
    </rPh>
    <phoneticPr fontId="11"/>
  </si>
  <si>
    <t>※令和表示のため</t>
    <rPh sb="1" eb="3">
      <t>レイワ</t>
    </rPh>
    <rPh sb="3" eb="5">
      <t>ヒョウジ</t>
    </rPh>
    <phoneticPr fontId="11"/>
  </si>
  <si>
    <t>事前
登録</t>
    <rPh sb="0" eb="2">
      <t>ジゼン</t>
    </rPh>
    <rPh sb="3" eb="5">
      <t>トウロク</t>
    </rPh>
    <phoneticPr fontId="11"/>
  </si>
  <si>
    <t>事前
小計</t>
    <rPh sb="0" eb="2">
      <t>ジゼン</t>
    </rPh>
    <rPh sb="3" eb="5">
      <t>ショウケイ</t>
    </rPh>
    <phoneticPr fontId="11"/>
  </si>
  <si>
    <t>令和5年度を基準年</t>
    <rPh sb="0" eb="2">
      <t>レイワ</t>
    </rPh>
    <rPh sb="3" eb="5">
      <t>ネンド</t>
    </rPh>
    <rPh sb="6" eb="8">
      <t>キジュン</t>
    </rPh>
    <rPh sb="8" eb="9">
      <t>ネン</t>
    </rPh>
    <phoneticPr fontId="11"/>
  </si>
  <si>
    <t>項目</t>
    <rPh sb="0" eb="2">
      <t>コウモク</t>
    </rPh>
    <phoneticPr fontId="11"/>
  </si>
  <si>
    <t>点数</t>
    <rPh sb="0" eb="2">
      <t>テンスウ</t>
    </rPh>
    <phoneticPr fontId="11"/>
  </si>
  <si>
    <t>合計点数</t>
    <rPh sb="0" eb="2">
      <t>ゴウケイ</t>
    </rPh>
    <rPh sb="2" eb="4">
      <t>テンスウ</t>
    </rPh>
    <phoneticPr fontId="11"/>
  </si>
  <si>
    <t>施工年</t>
    <rPh sb="0" eb="2">
      <t>セコウ</t>
    </rPh>
    <rPh sb="2" eb="3">
      <t>ネン</t>
    </rPh>
    <phoneticPr fontId="11"/>
  </si>
  <si>
    <t>○</t>
    <phoneticPr fontId="11"/>
  </si>
  <si>
    <t>主たる営業所の所在地</t>
    <phoneticPr fontId="11"/>
  </si>
  <si>
    <t>新規・変更</t>
    <rPh sb="0" eb="2">
      <t>シンキ</t>
    </rPh>
    <rPh sb="3" eb="5">
      <t>ヘンコウ</t>
    </rPh>
    <phoneticPr fontId="11"/>
  </si>
  <si>
    <t>北海道農政部工事等優秀業者表彰</t>
    <rPh sb="0" eb="3">
      <t>ホッカイドウ</t>
    </rPh>
    <rPh sb="3" eb="9">
      <t>ノウセイブコウジトウ</t>
    </rPh>
    <rPh sb="9" eb="11">
      <t>ユウシュウ</t>
    </rPh>
    <rPh sb="11" eb="13">
      <t>ギョウシャ</t>
    </rPh>
    <rPh sb="13" eb="15">
      <t>ヒョウショウ</t>
    </rPh>
    <phoneticPr fontId="9"/>
  </si>
  <si>
    <t>★</t>
    <phoneticPr fontId="11"/>
  </si>
  <si>
    <t>今回変更の有無
（新規・変更：★）
（該当なし：空欄）</t>
    <rPh sb="0" eb="2">
      <t>コンカイ</t>
    </rPh>
    <rPh sb="2" eb="4">
      <t>ヘンコウ</t>
    </rPh>
    <rPh sb="5" eb="7">
      <t>ウム</t>
    </rPh>
    <rPh sb="9" eb="11">
      <t>シンキ</t>
    </rPh>
    <rPh sb="12" eb="14">
      <t>ヘンコウ</t>
    </rPh>
    <phoneticPr fontId="11"/>
  </si>
  <si>
    <t>簡略版</t>
    <rPh sb="0" eb="3">
      <t>カンリャクバン</t>
    </rPh>
    <phoneticPr fontId="11"/>
  </si>
  <si>
    <t>③</t>
  </si>
  <si>
    <t>④</t>
  </si>
  <si>
    <t>優良事業所表彰</t>
    <phoneticPr fontId="11"/>
  </si>
  <si>
    <t>「通年雇用」</t>
    <rPh sb="1" eb="3">
      <t>ツウネン</t>
    </rPh>
    <rPh sb="3" eb="5">
      <t>コヨウ</t>
    </rPh>
    <phoneticPr fontId="11"/>
  </si>
  <si>
    <t>奨学金返還支援</t>
    <phoneticPr fontId="11"/>
  </si>
  <si>
    <t>項目</t>
    <rPh sb="0" eb="2">
      <t>コウモク</t>
    </rPh>
    <phoneticPr fontId="11"/>
  </si>
  <si>
    <t>優秀業者表彰</t>
    <rPh sb="0" eb="2">
      <t>ユウシュウ</t>
    </rPh>
    <rPh sb="2" eb="4">
      <t>ギョウシャ</t>
    </rPh>
    <rPh sb="4" eb="6">
      <t>ヒョウショウ</t>
    </rPh>
    <phoneticPr fontId="5"/>
  </si>
  <si>
    <t>有（①過去１～３年間に表彰あり）</t>
    <rPh sb="0" eb="1">
      <t>アリ</t>
    </rPh>
    <rPh sb="3" eb="5">
      <t>カコ</t>
    </rPh>
    <rPh sb="8" eb="10">
      <t>ネンカン</t>
    </rPh>
    <rPh sb="11" eb="13">
      <t>ヒョウショウ</t>
    </rPh>
    <phoneticPr fontId="4"/>
  </si>
  <si>
    <t>有（②過去４～５年間に表彰あり）</t>
    <rPh sb="0" eb="1">
      <t>アリ</t>
    </rPh>
    <rPh sb="3" eb="5">
      <t>カコ</t>
    </rPh>
    <rPh sb="8" eb="10">
      <t>ネンカン</t>
    </rPh>
    <rPh sb="11" eb="13">
      <t>ヒョウショウ</t>
    </rPh>
    <phoneticPr fontId="4"/>
  </si>
  <si>
    <t>ISO有効期限</t>
    <rPh sb="3" eb="5">
      <t>ユウコウ</t>
    </rPh>
    <rPh sb="5" eb="7">
      <t>キゲン</t>
    </rPh>
    <phoneticPr fontId="5"/>
  </si>
  <si>
    <t>ISO9001を取得</t>
    <rPh sb="8" eb="10">
      <t>シュトク</t>
    </rPh>
    <phoneticPr fontId="4"/>
  </si>
  <si>
    <t>技術職員の３５歳未満の割合が１５％以上</t>
    <rPh sb="0" eb="2">
      <t>ギジュツ</t>
    </rPh>
    <rPh sb="2" eb="4">
      <t>ショクイン</t>
    </rPh>
    <rPh sb="7" eb="10">
      <t>サイミマン</t>
    </rPh>
    <rPh sb="11" eb="13">
      <t>ワリアイ</t>
    </rPh>
    <rPh sb="17" eb="19">
      <t>イジョウ</t>
    </rPh>
    <phoneticPr fontId="4"/>
  </si>
  <si>
    <t>該当</t>
    <rPh sb="0" eb="2">
      <t>ガイトウ</t>
    </rPh>
    <phoneticPr fontId="25"/>
  </si>
  <si>
    <t>非該当</t>
    <rPh sb="0" eb="1">
      <t>ヒ</t>
    </rPh>
    <rPh sb="1" eb="3">
      <t>ガイトウ</t>
    </rPh>
    <phoneticPr fontId="25"/>
  </si>
  <si>
    <t>新規技術者（３５歳未満）が１％以上</t>
  </si>
  <si>
    <t>技術職員総数の確保</t>
    <rPh sb="0" eb="2">
      <t>ギジュツ</t>
    </rPh>
    <rPh sb="2" eb="4">
      <t>ショクイン</t>
    </rPh>
    <rPh sb="4" eb="6">
      <t>ソウスウ</t>
    </rPh>
    <rPh sb="7" eb="9">
      <t>カクホ</t>
    </rPh>
    <phoneticPr fontId="4"/>
  </si>
  <si>
    <t>①同数以上</t>
    <rPh sb="1" eb="3">
      <t>ドウスウ</t>
    </rPh>
    <rPh sb="3" eb="5">
      <t>イジョウ</t>
    </rPh>
    <phoneticPr fontId="4"/>
  </si>
  <si>
    <t>③減少が３人、又は、減少率が６％以下</t>
    <rPh sb="5" eb="6">
      <t>ニン</t>
    </rPh>
    <rPh sb="7" eb="8">
      <t>マタ</t>
    </rPh>
    <rPh sb="10" eb="13">
      <t>ゲンショウリツ</t>
    </rPh>
    <rPh sb="16" eb="18">
      <t>イカ</t>
    </rPh>
    <phoneticPr fontId="4"/>
  </si>
  <si>
    <t>④その他</t>
    <rPh sb="3" eb="4">
      <t>タ</t>
    </rPh>
    <phoneticPr fontId="4"/>
  </si>
  <si>
    <t>新規若年技術職員</t>
    <rPh sb="0" eb="2">
      <t>シンキ</t>
    </rPh>
    <rPh sb="2" eb="4">
      <t>ジャクネン</t>
    </rPh>
    <rPh sb="4" eb="6">
      <t>ギジュツ</t>
    </rPh>
    <rPh sb="6" eb="8">
      <t>ショクイン</t>
    </rPh>
    <phoneticPr fontId="5"/>
  </si>
  <si>
    <t>有</t>
    <rPh sb="0" eb="1">
      <t>アリ</t>
    </rPh>
    <phoneticPr fontId="25"/>
  </si>
  <si>
    <t>雇用環境</t>
    <rPh sb="0" eb="2">
      <t>コヨウ</t>
    </rPh>
    <rPh sb="2" eb="4">
      <t>カンキョウ</t>
    </rPh>
    <phoneticPr fontId="5"/>
  </si>
  <si>
    <t>有（①事業所表彰）</t>
    <rPh sb="0" eb="1">
      <t>アリ</t>
    </rPh>
    <phoneticPr fontId="22"/>
  </si>
  <si>
    <t>有（③奨学金支援）</t>
    <rPh sb="0" eb="1">
      <t>アリ</t>
    </rPh>
    <rPh sb="3" eb="6">
      <t>ショウガクキン</t>
    </rPh>
    <rPh sb="6" eb="8">
      <t>シエン</t>
    </rPh>
    <phoneticPr fontId="5"/>
  </si>
  <si>
    <t>無</t>
  </si>
  <si>
    <t>仕事と家庭両立</t>
    <rPh sb="0" eb="2">
      <t>シゴト</t>
    </rPh>
    <rPh sb="3" eb="5">
      <t>カテイ</t>
    </rPh>
    <rPh sb="5" eb="7">
      <t>リョウリツ</t>
    </rPh>
    <phoneticPr fontId="5"/>
  </si>
  <si>
    <t>有（①働き方改革）</t>
    <rPh sb="0" eb="1">
      <t>アリ</t>
    </rPh>
    <rPh sb="3" eb="4">
      <t>ハタラ</t>
    </rPh>
    <rPh sb="5" eb="6">
      <t>カタ</t>
    </rPh>
    <rPh sb="6" eb="8">
      <t>カイカク</t>
    </rPh>
    <phoneticPr fontId="5"/>
  </si>
  <si>
    <t>有（②あったか）</t>
    <rPh sb="0" eb="1">
      <t>アリ</t>
    </rPh>
    <phoneticPr fontId="22"/>
  </si>
  <si>
    <t>有（③行動計画）</t>
    <rPh sb="0" eb="1">
      <t>アリ</t>
    </rPh>
    <phoneticPr fontId="22"/>
  </si>
  <si>
    <t>高年齢継続雇用</t>
    <rPh sb="0" eb="1">
      <t>コウ</t>
    </rPh>
    <rPh sb="1" eb="3">
      <t>ネンレイ</t>
    </rPh>
    <rPh sb="3" eb="5">
      <t>ケイゾク</t>
    </rPh>
    <rPh sb="5" eb="7">
      <t>コヨウ</t>
    </rPh>
    <phoneticPr fontId="5"/>
  </si>
  <si>
    <t>有（①雇用対策）</t>
    <rPh sb="0" eb="1">
      <t>アリ</t>
    </rPh>
    <rPh sb="3" eb="5">
      <t>コヨウ</t>
    </rPh>
    <rPh sb="5" eb="7">
      <t>タイサク</t>
    </rPh>
    <phoneticPr fontId="22"/>
  </si>
  <si>
    <t>有（②実績）</t>
    <rPh sb="0" eb="1">
      <t>アリ</t>
    </rPh>
    <rPh sb="3" eb="5">
      <t>ジッセキ</t>
    </rPh>
    <phoneticPr fontId="22"/>
  </si>
  <si>
    <t>女性の活躍支援</t>
    <rPh sb="0" eb="2">
      <t>ジョセイ</t>
    </rPh>
    <rPh sb="3" eb="5">
      <t>カツヤク</t>
    </rPh>
    <rPh sb="5" eb="7">
      <t>シエン</t>
    </rPh>
    <phoneticPr fontId="5"/>
  </si>
  <si>
    <t>有（②働き方改革）</t>
    <rPh sb="0" eb="1">
      <t>アリ</t>
    </rPh>
    <rPh sb="3" eb="4">
      <t>ハタラ</t>
    </rPh>
    <rPh sb="5" eb="6">
      <t>カタ</t>
    </rPh>
    <rPh sb="6" eb="8">
      <t>カイカク</t>
    </rPh>
    <phoneticPr fontId="5"/>
  </si>
  <si>
    <t>有（③なでしこ）</t>
    <rPh sb="0" eb="1">
      <t>アリ</t>
    </rPh>
    <phoneticPr fontId="22"/>
  </si>
  <si>
    <t>有（④行動計画）</t>
    <rPh sb="0" eb="1">
      <t>アリ</t>
    </rPh>
    <rPh sb="3" eb="5">
      <t>コウドウ</t>
    </rPh>
    <rPh sb="5" eb="7">
      <t>ケイカク</t>
    </rPh>
    <phoneticPr fontId="5"/>
  </si>
  <si>
    <t>多面的機能</t>
    <rPh sb="0" eb="3">
      <t>タメンテキ</t>
    </rPh>
    <rPh sb="3" eb="5">
      <t>キノウ</t>
    </rPh>
    <phoneticPr fontId="5"/>
  </si>
  <si>
    <t>有（①３ヵ年度継続）</t>
    <rPh sb="0" eb="1">
      <t>アリ</t>
    </rPh>
    <rPh sb="5" eb="6">
      <t>ネン</t>
    </rPh>
    <rPh sb="6" eb="7">
      <t>ド</t>
    </rPh>
    <rPh sb="7" eb="9">
      <t>ケイゾク</t>
    </rPh>
    <phoneticPr fontId="25"/>
  </si>
  <si>
    <t>有（③複数年度）</t>
    <rPh sb="0" eb="1">
      <t>アリ</t>
    </rPh>
    <phoneticPr fontId="22"/>
  </si>
  <si>
    <t>有（④単年度）</t>
    <rPh sb="0" eb="1">
      <t>アリ</t>
    </rPh>
    <phoneticPr fontId="22"/>
  </si>
  <si>
    <t>多様な雇用</t>
    <rPh sb="0" eb="2">
      <t>タヨウ</t>
    </rPh>
    <rPh sb="3" eb="5">
      <t>コヨウ</t>
    </rPh>
    <phoneticPr fontId="5"/>
  </si>
  <si>
    <t>有（②協力雇用主）</t>
    <rPh sb="0" eb="1">
      <t>アリ</t>
    </rPh>
    <phoneticPr fontId="22"/>
  </si>
  <si>
    <t>環境対策認定</t>
    <rPh sb="0" eb="2">
      <t>カンキョウ</t>
    </rPh>
    <rPh sb="2" eb="4">
      <t>タイサク</t>
    </rPh>
    <rPh sb="4" eb="6">
      <t>ニンテイ</t>
    </rPh>
    <phoneticPr fontId="5"/>
  </si>
  <si>
    <t>有（①ISO14001）</t>
    <rPh sb="0" eb="1">
      <t>アリ</t>
    </rPh>
    <phoneticPr fontId="22"/>
  </si>
  <si>
    <t>有（②ｸﾞﾘｰﾝﾋﾞｽﾞ）</t>
    <rPh sb="0" eb="1">
      <t>アリ</t>
    </rPh>
    <phoneticPr fontId="22"/>
  </si>
  <si>
    <t>有（③HES）</t>
    <rPh sb="0" eb="1">
      <t>アリ</t>
    </rPh>
    <phoneticPr fontId="22"/>
  </si>
  <si>
    <t>有（④EA21）</t>
    <rPh sb="0" eb="1">
      <t>アリ</t>
    </rPh>
    <phoneticPr fontId="22"/>
  </si>
  <si>
    <t>労働安全衛生</t>
    <rPh sb="0" eb="2">
      <t>ロウドウ</t>
    </rPh>
    <rPh sb="2" eb="4">
      <t>アンゼン</t>
    </rPh>
    <rPh sb="4" eb="6">
      <t>エイセイ</t>
    </rPh>
    <phoneticPr fontId="5"/>
  </si>
  <si>
    <t>有（①コスモス）</t>
    <rPh sb="0" eb="1">
      <t>アリ</t>
    </rPh>
    <phoneticPr fontId="22"/>
  </si>
  <si>
    <t>有（②ISO45001）</t>
    <rPh sb="0" eb="1">
      <t>アリ</t>
    </rPh>
    <phoneticPr fontId="22"/>
  </si>
  <si>
    <t>有（③労安コンサル）</t>
    <rPh sb="0" eb="1">
      <t>アリ</t>
    </rPh>
    <rPh sb="3" eb="4">
      <t>ロウ</t>
    </rPh>
    <rPh sb="4" eb="5">
      <t>アン</t>
    </rPh>
    <phoneticPr fontId="5"/>
  </si>
  <si>
    <t>過去10年間の同種工事に関する調書</t>
    <rPh sb="0" eb="2">
      <t>カコ</t>
    </rPh>
    <rPh sb="4" eb="6">
      <t>ネンカン</t>
    </rPh>
    <rPh sb="7" eb="9">
      <t>ドウシュ</t>
    </rPh>
    <rPh sb="9" eb="11">
      <t>コウジ</t>
    </rPh>
    <rPh sb="12" eb="13">
      <t>カン</t>
    </rPh>
    <rPh sb="15" eb="17">
      <t>チョウショ</t>
    </rPh>
    <phoneticPr fontId="11"/>
  </si>
  <si>
    <t>地域精通度に関する調書</t>
    <rPh sb="0" eb="2">
      <t>チイキ</t>
    </rPh>
    <rPh sb="2" eb="4">
      <t>セイツウ</t>
    </rPh>
    <rPh sb="4" eb="5">
      <t>ド</t>
    </rPh>
    <rPh sb="6" eb="7">
      <t>カン</t>
    </rPh>
    <rPh sb="9" eb="11">
      <t>チョウショ</t>
    </rPh>
    <phoneticPr fontId="11"/>
  </si>
  <si>
    <t>季節労働者等効用実績に関する調書</t>
    <rPh sb="0" eb="2">
      <t>キセツ</t>
    </rPh>
    <rPh sb="2" eb="5">
      <t>ロウドウシャ</t>
    </rPh>
    <rPh sb="5" eb="6">
      <t>トウ</t>
    </rPh>
    <rPh sb="6" eb="8">
      <t>コウヨウ</t>
    </rPh>
    <rPh sb="8" eb="10">
      <t>ジッセキ</t>
    </rPh>
    <rPh sb="11" eb="12">
      <t>カン</t>
    </rPh>
    <rPh sb="14" eb="16">
      <t>チョウショ</t>
    </rPh>
    <phoneticPr fontId="11"/>
  </si>
  <si>
    <t>「契約企業名」欄は、受注実績が共同企業体の構成員としてのものである場合は、当該共同企業体の名称を記載すること。</t>
    <rPh sb="1" eb="3">
      <t>ケイヤク</t>
    </rPh>
    <rPh sb="3" eb="5">
      <t>キギョウ</t>
    </rPh>
    <rPh sb="5" eb="6">
      <t>メイ</t>
    </rPh>
    <rPh sb="7" eb="8">
      <t>ラン</t>
    </rPh>
    <rPh sb="10" eb="12">
      <t>ジュチュウ</t>
    </rPh>
    <rPh sb="12" eb="14">
      <t>ジッセキ</t>
    </rPh>
    <rPh sb="15" eb="17">
      <t>キョウドウ</t>
    </rPh>
    <rPh sb="17" eb="20">
      <t>キギョウタイ</t>
    </rPh>
    <rPh sb="21" eb="24">
      <t>コウセイイン</t>
    </rPh>
    <rPh sb="33" eb="35">
      <t>バアイ</t>
    </rPh>
    <rPh sb="37" eb="39">
      <t>トウガイ</t>
    </rPh>
    <rPh sb="39" eb="41">
      <t>キョウドウ</t>
    </rPh>
    <rPh sb="41" eb="44">
      <t>キギョウタイ</t>
    </rPh>
    <rPh sb="45" eb="47">
      <t>メイショウ</t>
    </rPh>
    <rPh sb="48" eb="50">
      <t>キサイ</t>
    </rPh>
    <phoneticPr fontId="4"/>
  </si>
  <si>
    <t>工事施工実績を証明するものとして、コリンズ（工事実績情報サービス）の登録内容確認書（工事実績）の写しを添付すること。</t>
    <rPh sb="0" eb="2">
      <t>コウジ</t>
    </rPh>
    <rPh sb="2" eb="4">
      <t>セコウ</t>
    </rPh>
    <rPh sb="4" eb="6">
      <t>ジッセキ</t>
    </rPh>
    <rPh sb="7" eb="9">
      <t>ショウメイ</t>
    </rPh>
    <phoneticPr fontId="4"/>
  </si>
  <si>
    <t>工事実績は、事業量が最も高くなると予想される工事を１つ選択し記載すること。</t>
    <rPh sb="0" eb="2">
      <t>コウジ</t>
    </rPh>
    <rPh sb="2" eb="4">
      <t>ジッセキ</t>
    </rPh>
    <rPh sb="6" eb="9">
      <t>ジギョウリョウ</t>
    </rPh>
    <rPh sb="10" eb="11">
      <t>モット</t>
    </rPh>
    <rPh sb="12" eb="13">
      <t>タカ</t>
    </rPh>
    <rPh sb="17" eb="19">
      <t>ヨソウ</t>
    </rPh>
    <rPh sb="22" eb="24">
      <t>コウジ</t>
    </rPh>
    <rPh sb="27" eb="29">
      <t>センタク</t>
    </rPh>
    <rPh sb="30" eb="32">
      <t>キサイ</t>
    </rPh>
    <phoneticPr fontId="4"/>
  </si>
  <si>
    <t>申請者は評価が最も高くなると予想される実績を１つ選択し記載すること。</t>
  </si>
  <si>
    <t>郵便番号</t>
    <rPh sb="0" eb="2">
      <t>ユウビン</t>
    </rPh>
    <rPh sb="2" eb="4">
      <t>バンゴウ</t>
    </rPh>
    <phoneticPr fontId="11"/>
  </si>
  <si>
    <t>〒</t>
    <phoneticPr fontId="11"/>
  </si>
  <si>
    <t>年事前登録申請に伴う自己採点申請書を提出します。</t>
    <phoneticPr fontId="11"/>
  </si>
  <si>
    <t>令和</t>
    <rPh sb="0" eb="1">
      <t>レイ</t>
    </rPh>
    <rPh sb="1" eb="2">
      <t>ワ</t>
    </rPh>
    <phoneticPr fontId="4"/>
  </si>
  <si>
    <t>令和</t>
    <phoneticPr fontId="11"/>
  </si>
  <si>
    <t>年度ガイドライン版</t>
    <rPh sb="0" eb="2">
      <t>ネンド</t>
    </rPh>
    <rPh sb="8" eb="9">
      <t>バン</t>
    </rPh>
    <phoneticPr fontId="4"/>
  </si>
  <si>
    <t>年度</t>
    <rPh sb="0" eb="2">
      <t>ネンド</t>
    </rPh>
    <phoneticPr fontId="22"/>
  </si>
  <si>
    <t>工期</t>
    <rPh sb="0" eb="2">
      <t>コウキ</t>
    </rPh>
    <phoneticPr fontId="11"/>
  </si>
  <si>
    <t>契約金額（円）</t>
    <rPh sb="0" eb="2">
      <t>ケイヤク</t>
    </rPh>
    <rPh sb="2" eb="4">
      <t>キンガク</t>
    </rPh>
    <rPh sb="5" eb="6">
      <t>エン</t>
    </rPh>
    <phoneticPr fontId="11"/>
  </si>
  <si>
    <t>発注機関名</t>
    <rPh sb="0" eb="2">
      <t>ハッチュウ</t>
    </rPh>
    <rPh sb="2" eb="5">
      <t>キカンメイ</t>
    </rPh>
    <phoneticPr fontId="11"/>
  </si>
  <si>
    <t>契約企業名</t>
    <rPh sb="0" eb="2">
      <t>ケイヤク</t>
    </rPh>
    <rPh sb="2" eb="5">
      <t>キギョウメイ</t>
    </rPh>
    <phoneticPr fontId="11"/>
  </si>
  <si>
    <t>工種</t>
    <rPh sb="0" eb="2">
      <t>コウシュ</t>
    </rPh>
    <phoneticPr fontId="11"/>
  </si>
  <si>
    <t>施工年度</t>
    <rPh sb="0" eb="2">
      <t>セコウ</t>
    </rPh>
    <rPh sb="2" eb="4">
      <t>ネンド</t>
    </rPh>
    <phoneticPr fontId="11"/>
  </si>
  <si>
    <t>工事名</t>
    <rPh sb="0" eb="3">
      <t>コウジメイ</t>
    </rPh>
    <phoneticPr fontId="11"/>
  </si>
  <si>
    <t>請負金額</t>
    <rPh sb="0" eb="2">
      <t>ウケオイ</t>
    </rPh>
    <rPh sb="2" eb="4">
      <t>キンガク</t>
    </rPh>
    <phoneticPr fontId="11"/>
  </si>
  <si>
    <t>事業量</t>
    <rPh sb="0" eb="3">
      <t>ジギョウリョウ</t>
    </rPh>
    <phoneticPr fontId="11"/>
  </si>
  <si>
    <t>◆過去１０年間の地域精通度</t>
    <rPh sb="1" eb="3">
      <t>カコ</t>
    </rPh>
    <rPh sb="5" eb="7">
      <t>ネンカン</t>
    </rPh>
    <rPh sb="8" eb="10">
      <t>チイキ</t>
    </rPh>
    <rPh sb="10" eb="12">
      <t>セイツウ</t>
    </rPh>
    <rPh sb="12" eb="13">
      <t>ド</t>
    </rPh>
    <phoneticPr fontId="22"/>
  </si>
  <si>
    <t>◆過去10年間の同種工事に関する調書</t>
    <rPh sb="1" eb="3">
      <t>カコ</t>
    </rPh>
    <rPh sb="5" eb="7">
      <t>ネンカン</t>
    </rPh>
    <rPh sb="8" eb="10">
      <t>ドウシュ</t>
    </rPh>
    <rPh sb="10" eb="12">
      <t>コウジ</t>
    </rPh>
    <rPh sb="13" eb="14">
      <t>カン</t>
    </rPh>
    <rPh sb="16" eb="18">
      <t>チョウショ</t>
    </rPh>
    <phoneticPr fontId="11"/>
  </si>
  <si>
    <t>整地工</t>
    <rPh sb="0" eb="2">
      <t>セイチ</t>
    </rPh>
    <rPh sb="2" eb="3">
      <t>コウ</t>
    </rPh>
    <phoneticPr fontId="11"/>
  </si>
  <si>
    <t>区画整理</t>
    <rPh sb="0" eb="2">
      <t>クカク</t>
    </rPh>
    <rPh sb="2" eb="4">
      <t>セイリ</t>
    </rPh>
    <phoneticPr fontId="11"/>
  </si>
  <si>
    <t>除レキ</t>
    <rPh sb="0" eb="1">
      <t>ジョ</t>
    </rPh>
    <phoneticPr fontId="11"/>
  </si>
  <si>
    <t>道路改良</t>
    <rPh sb="0" eb="2">
      <t>ドウロ</t>
    </rPh>
    <rPh sb="2" eb="4">
      <t>カイリョウ</t>
    </rPh>
    <phoneticPr fontId="11"/>
  </si>
  <si>
    <t>住所</t>
    <rPh sb="0" eb="2">
      <t>ジュウショ</t>
    </rPh>
    <phoneticPr fontId="11"/>
  </si>
  <si>
    <t>評価</t>
    <rPh sb="0" eb="2">
      <t>ヒョウカ</t>
    </rPh>
    <phoneticPr fontId="11"/>
  </si>
  <si>
    <t>出資比率</t>
    <rPh sb="0" eb="2">
      <t>シュッシ</t>
    </rPh>
    <rPh sb="2" eb="4">
      <t>ヒリツ</t>
    </rPh>
    <phoneticPr fontId="11"/>
  </si>
  <si>
    <t>和寒町</t>
    <rPh sb="0" eb="2">
      <t>ワッサム</t>
    </rPh>
    <rPh sb="2" eb="3">
      <t>マチ</t>
    </rPh>
    <phoneticPr fontId="22"/>
  </si>
  <si>
    <t>剣淵町</t>
    <rPh sb="0" eb="2">
      <t>ケンブチ</t>
    </rPh>
    <rPh sb="2" eb="3">
      <t>マチ</t>
    </rPh>
    <phoneticPr fontId="22"/>
  </si>
  <si>
    <t>士別市</t>
    <rPh sb="0" eb="3">
      <t>シベツシ</t>
    </rPh>
    <phoneticPr fontId="22"/>
  </si>
  <si>
    <t>下川町</t>
    <rPh sb="0" eb="2">
      <t>シモカワ</t>
    </rPh>
    <rPh sb="2" eb="3">
      <t>マチ</t>
    </rPh>
    <phoneticPr fontId="22"/>
  </si>
  <si>
    <t>名寄市</t>
    <rPh sb="0" eb="3">
      <t>ナヨロシ</t>
    </rPh>
    <phoneticPr fontId="22"/>
  </si>
  <si>
    <t>美深町</t>
    <rPh sb="0" eb="2">
      <t>ビフカ</t>
    </rPh>
    <rPh sb="2" eb="3">
      <t>マチ</t>
    </rPh>
    <phoneticPr fontId="22"/>
  </si>
  <si>
    <t>音威子府村</t>
    <rPh sb="0" eb="5">
      <t>オトイネップムラ</t>
    </rPh>
    <phoneticPr fontId="22"/>
  </si>
  <si>
    <t>中川町</t>
    <rPh sb="0" eb="3">
      <t>ナカガワマチ</t>
    </rPh>
    <phoneticPr fontId="22"/>
  </si>
  <si>
    <t>幌加内町</t>
    <rPh sb="0" eb="4">
      <t>ホロカナイチョウ</t>
    </rPh>
    <phoneticPr fontId="22"/>
  </si>
  <si>
    <t>鷹栖町</t>
    <rPh sb="0" eb="2">
      <t>タカス</t>
    </rPh>
    <rPh sb="2" eb="3">
      <t>マチ</t>
    </rPh>
    <phoneticPr fontId="22"/>
  </si>
  <si>
    <t>旭川市</t>
    <rPh sb="0" eb="2">
      <t>アサヒカワ</t>
    </rPh>
    <rPh sb="2" eb="3">
      <t>シ</t>
    </rPh>
    <phoneticPr fontId="22"/>
  </si>
  <si>
    <t>比布町</t>
    <rPh sb="0" eb="2">
      <t>ピップ</t>
    </rPh>
    <rPh sb="2" eb="3">
      <t>マチ</t>
    </rPh>
    <phoneticPr fontId="22"/>
  </si>
  <si>
    <t>愛別町</t>
    <rPh sb="0" eb="2">
      <t>アイベツ</t>
    </rPh>
    <rPh sb="2" eb="3">
      <t>マチ</t>
    </rPh>
    <phoneticPr fontId="22"/>
  </si>
  <si>
    <t>上川町</t>
    <rPh sb="0" eb="2">
      <t>カミカワ</t>
    </rPh>
    <rPh sb="2" eb="3">
      <t>マチ</t>
    </rPh>
    <phoneticPr fontId="22"/>
  </si>
  <si>
    <t>当麻町</t>
    <rPh sb="0" eb="2">
      <t>トウマ</t>
    </rPh>
    <rPh sb="2" eb="3">
      <t>マチ</t>
    </rPh>
    <phoneticPr fontId="22"/>
  </si>
  <si>
    <t>東川町</t>
    <rPh sb="0" eb="1">
      <t>ヒガシ</t>
    </rPh>
    <rPh sb="1" eb="2">
      <t>カワ</t>
    </rPh>
    <rPh sb="2" eb="3">
      <t>マチ</t>
    </rPh>
    <phoneticPr fontId="22"/>
  </si>
  <si>
    <t>東神楽町</t>
    <rPh sb="0" eb="1">
      <t>ヒガシ</t>
    </rPh>
    <rPh sb="1" eb="4">
      <t>カグラマチ</t>
    </rPh>
    <phoneticPr fontId="22"/>
  </si>
  <si>
    <t>美瑛町</t>
    <rPh sb="0" eb="2">
      <t>ビエイ</t>
    </rPh>
    <rPh sb="2" eb="3">
      <t>マチ</t>
    </rPh>
    <phoneticPr fontId="22"/>
  </si>
  <si>
    <t>上富良野町</t>
    <rPh sb="0" eb="4">
      <t>カミフラノ</t>
    </rPh>
    <rPh sb="4" eb="5">
      <t>マチ</t>
    </rPh>
    <phoneticPr fontId="22"/>
  </si>
  <si>
    <t>中富良野町</t>
    <rPh sb="0" eb="1">
      <t>ナカ</t>
    </rPh>
    <rPh sb="1" eb="4">
      <t>フラノ</t>
    </rPh>
    <rPh sb="4" eb="5">
      <t>マチ</t>
    </rPh>
    <phoneticPr fontId="22"/>
  </si>
  <si>
    <t>富良野市</t>
    <rPh sb="0" eb="4">
      <t>フラノシ</t>
    </rPh>
    <phoneticPr fontId="22"/>
  </si>
  <si>
    <t>南富良野町</t>
    <rPh sb="0" eb="1">
      <t>ミナミ</t>
    </rPh>
    <rPh sb="1" eb="4">
      <t>フラノ</t>
    </rPh>
    <rPh sb="4" eb="5">
      <t>マチ</t>
    </rPh>
    <phoneticPr fontId="22"/>
  </si>
  <si>
    <t>占冠村</t>
    <rPh sb="0" eb="2">
      <t>シムカップ</t>
    </rPh>
    <rPh sb="2" eb="3">
      <t>ムラ</t>
    </rPh>
    <phoneticPr fontId="22"/>
  </si>
  <si>
    <t>出資
比率</t>
    <rPh sb="0" eb="2">
      <t>シュッシ</t>
    </rPh>
    <rPh sb="3" eb="5">
      <t>ヒリツ</t>
    </rPh>
    <phoneticPr fontId="22"/>
  </si>
  <si>
    <t>①｢仕事と子育て・介護等の両立｣</t>
    <phoneticPr fontId="11"/>
  </si>
  <si>
    <t>②｢あったかファミリー｣</t>
    <phoneticPr fontId="11"/>
  </si>
  <si>
    <t>③｢行動計画｣</t>
    <phoneticPr fontId="11"/>
  </si>
  <si>
    <t>①「高年齢者継続雇用対策」</t>
    <phoneticPr fontId="11"/>
  </si>
  <si>
    <t>②継続雇用</t>
    <phoneticPr fontId="11"/>
  </si>
  <si>
    <t>①「女性の活躍支援」</t>
    <phoneticPr fontId="11"/>
  </si>
  <si>
    <t>②｢働き方改革｣　</t>
    <phoneticPr fontId="11"/>
  </si>
  <si>
    <t>③「なでしこ」の認定</t>
    <phoneticPr fontId="11"/>
  </si>
  <si>
    <t>④「行動計画」</t>
    <phoneticPr fontId="11"/>
  </si>
  <si>
    <t>①「障がい者の就労支援」　　　　</t>
    <phoneticPr fontId="11"/>
  </si>
  <si>
    <t>②「保護観察所」</t>
    <phoneticPr fontId="11"/>
  </si>
  <si>
    <t>③新分野進出優良建設企業表彰</t>
    <phoneticPr fontId="11"/>
  </si>
  <si>
    <t>①ISO14001　</t>
    <phoneticPr fontId="11"/>
  </si>
  <si>
    <t>②北海道グリーン・ビズ</t>
    <phoneticPr fontId="11"/>
  </si>
  <si>
    <t>③HES　</t>
    <phoneticPr fontId="11"/>
  </si>
  <si>
    <t>④EA21</t>
    <phoneticPr fontId="11"/>
  </si>
  <si>
    <t>①コスモス</t>
    <phoneticPr fontId="11"/>
  </si>
  <si>
    <t>②ISO45001</t>
    <phoneticPr fontId="11"/>
  </si>
  <si>
    <t>③</t>
    <phoneticPr fontId="11"/>
  </si>
  <si>
    <t>③労安コンサル</t>
    <rPh sb="1" eb="2">
      <t>ロウ</t>
    </rPh>
    <rPh sb="2" eb="3">
      <t>アン</t>
    </rPh>
    <phoneticPr fontId="11"/>
  </si>
  <si>
    <t>感謝状、表彰状の写し等の内容が確認できる資料</t>
    <rPh sb="0" eb="3">
      <t>カンシャジョウ</t>
    </rPh>
    <rPh sb="4" eb="7">
      <t>ヒョウショウジョウ</t>
    </rPh>
    <rPh sb="10" eb="11">
      <t>トウ</t>
    </rPh>
    <rPh sb="12" eb="14">
      <t>ナイヨウ</t>
    </rPh>
    <rPh sb="15" eb="17">
      <t>カクニン</t>
    </rPh>
    <rPh sb="20" eb="22">
      <t>シリョウ</t>
    </rPh>
    <phoneticPr fontId="5"/>
  </si>
  <si>
    <t>登録証書の写し</t>
    <phoneticPr fontId="11"/>
  </si>
  <si>
    <t>当該工事公告日時点で直近の有効な経営規模等評価結果通知書（総合評定値通知書）</t>
    <phoneticPr fontId="11"/>
  </si>
  <si>
    <r>
      <t>当該工事公告日時点で</t>
    </r>
    <r>
      <rPr>
        <sz val="11"/>
        <color rgb="FFFF0000"/>
        <rFont val="Meiryo UI"/>
        <family val="3"/>
        <charset val="128"/>
      </rPr>
      <t>直近</t>
    </r>
    <r>
      <rPr>
        <sz val="11"/>
        <color theme="1"/>
        <rFont val="Meiryo UI"/>
        <family val="3"/>
        <charset val="128"/>
      </rPr>
      <t>の有効な経営規模等評価結果通知書（総合評定値通知書）
当該工事公告日時点で</t>
    </r>
    <r>
      <rPr>
        <sz val="11"/>
        <color rgb="FFFF0000"/>
        <rFont val="Meiryo UI"/>
        <family val="3"/>
        <charset val="128"/>
      </rPr>
      <t>直近の前</t>
    </r>
    <r>
      <rPr>
        <sz val="11"/>
        <color theme="1"/>
        <rFont val="Meiryo UI"/>
        <family val="3"/>
        <charset val="128"/>
      </rPr>
      <t>の経営規模等評価結果通知書（総合評価値通知書）</t>
    </r>
    <phoneticPr fontId="11"/>
  </si>
  <si>
    <t>新規の雇用</t>
    <rPh sb="0" eb="2">
      <t>シンキ</t>
    </rPh>
    <rPh sb="3" eb="5">
      <t>コヨウ</t>
    </rPh>
    <phoneticPr fontId="11"/>
  </si>
  <si>
    <t>①解雇通知書又は離職証明書の写し
②雇用契約書の写しなど雇用契約の内容がわかる書類
③健康保険加入者：健康保険厚生年金被保険者資格取得確認通知書の写し＋健康保険厚生年金被保険者標準報酬決定通知書の写し
④健康保険未加入者：雇用保険被保険者資格取得等確認通知書の写し＋源泉徴収簿の写し
⑤３ヶ月を超える継続雇用関係がわかる書面（賃金台帳の写しなど）</t>
    <phoneticPr fontId="11"/>
  </si>
  <si>
    <t>①建設雇用改善優良事業所表彰</t>
    <phoneticPr fontId="11"/>
  </si>
  <si>
    <t>「建設雇用優良事業所表彰」による評価の場合は、表彰を証明する資料（表彰状等の写し）</t>
    <phoneticPr fontId="11"/>
  </si>
  <si>
    <t>②令和5・6年度北海道建設工事等競争入札参加資格審査における「通年雇用」で評価</t>
    <phoneticPr fontId="11"/>
  </si>
  <si>
    <t>認定証の写し</t>
    <phoneticPr fontId="11"/>
  </si>
  <si>
    <t>策定届（変更届）の写し</t>
    <phoneticPr fontId="11"/>
  </si>
  <si>
    <t>①令和5・6年度北海道建設工事等競争入札参加資格審査における「高年齢者継続雇用対策」の評価</t>
  </si>
  <si>
    <t>②高齢者を継続雇用している実績</t>
  </si>
  <si>
    <t>継続雇用がわかる下記のいずれかの書類
　　　・健康保険被保険者証の写し及び雇用保険被保険者資格取得確認通知書の写し。
　　　・雇用保険被保険者資格取得確認通知書の写し及び出勤簿や賃金台帳等の雇用していることを証明する
　　　　書類の写し。　
　　　・雇用保険被保険者資格取得確認通知書の写し及び雇用保険被保険者資格喪失確認通知書の写し。
　※複数人該当する場合は、いずれか１名の記入及び添付資料</t>
    <phoneticPr fontId="11"/>
  </si>
  <si>
    <t>女性の活躍支援</t>
    <rPh sb="0" eb="2">
      <t>ジョセイ</t>
    </rPh>
    <rPh sb="3" eb="5">
      <t>カツヤク</t>
    </rPh>
    <rPh sb="5" eb="7">
      <t>シエン</t>
    </rPh>
    <phoneticPr fontId="11"/>
  </si>
  <si>
    <t>③「北海道なでしこ応援企業認定企業」の認定</t>
    <phoneticPr fontId="11"/>
  </si>
  <si>
    <t>農業農村の有する多面的機能の維持増進活動の実績</t>
    <rPh sb="0" eb="2">
      <t>ノウギョウ</t>
    </rPh>
    <rPh sb="2" eb="4">
      <t>ノウソン</t>
    </rPh>
    <rPh sb="5" eb="6">
      <t>ユウ</t>
    </rPh>
    <rPh sb="8" eb="11">
      <t>タメンテキ</t>
    </rPh>
    <rPh sb="11" eb="13">
      <t>キノウ</t>
    </rPh>
    <rPh sb="14" eb="16">
      <t>イジ</t>
    </rPh>
    <rPh sb="16" eb="18">
      <t>ゾウシン</t>
    </rPh>
    <rPh sb="18" eb="20">
      <t>カツドウ</t>
    </rPh>
    <rPh sb="21" eb="23">
      <t>ジッセキ</t>
    </rPh>
    <phoneticPr fontId="11"/>
  </si>
  <si>
    <t>記載内容が確認できる資料</t>
    <rPh sb="0" eb="4">
      <t>キサイナイヨウ</t>
    </rPh>
    <rPh sb="5" eb="7">
      <t>カクニン</t>
    </rPh>
    <rPh sb="10" eb="12">
      <t>シリョウ</t>
    </rPh>
    <phoneticPr fontId="11"/>
  </si>
  <si>
    <t>緊急時応急措置</t>
    <rPh sb="0" eb="3">
      <t>キンキュウジ</t>
    </rPh>
    <rPh sb="3" eb="5">
      <t>オウキュウ</t>
    </rPh>
    <rPh sb="5" eb="7">
      <t>ソチ</t>
    </rPh>
    <phoneticPr fontId="11"/>
  </si>
  <si>
    <t>活動内容及び活動時期が客観的に判断できる資料</t>
    <rPh sb="0" eb="4">
      <t>カツドウナイヨウ</t>
    </rPh>
    <rPh sb="4" eb="5">
      <t>オヨ</t>
    </rPh>
    <rPh sb="6" eb="10">
      <t>カツドウジキ</t>
    </rPh>
    <rPh sb="11" eb="14">
      <t>キャッカンテキ</t>
    </rPh>
    <rPh sb="15" eb="17">
      <t>ハンダン</t>
    </rPh>
    <rPh sb="20" eb="22">
      <t>シリョウ</t>
    </rPh>
    <phoneticPr fontId="11"/>
  </si>
  <si>
    <t>登録先の保護観察所が発行する証明書の写し</t>
    <phoneticPr fontId="11"/>
  </si>
  <si>
    <t>環境対策認定制度等</t>
    <rPh sb="0" eb="2">
      <t>カンキョウ</t>
    </rPh>
    <rPh sb="2" eb="4">
      <t>タイサク</t>
    </rPh>
    <rPh sb="4" eb="6">
      <t>ニンテイ</t>
    </rPh>
    <rPh sb="6" eb="9">
      <t>セイドトウ</t>
    </rPh>
    <phoneticPr fontId="11"/>
  </si>
  <si>
    <t>①ISO14001</t>
    <phoneticPr fontId="11"/>
  </si>
  <si>
    <t>認定（登録）証の写し</t>
    <phoneticPr fontId="11"/>
  </si>
  <si>
    <t>③HES</t>
    <phoneticPr fontId="11"/>
  </si>
  <si>
    <t>労働安全衛生活動</t>
    <rPh sb="0" eb="2">
      <t>ロウドウ</t>
    </rPh>
    <rPh sb="2" eb="4">
      <t>アンゼン</t>
    </rPh>
    <rPh sb="4" eb="6">
      <t>エイセイ</t>
    </rPh>
    <rPh sb="6" eb="8">
      <t>カツドウ</t>
    </rPh>
    <phoneticPr fontId="11"/>
  </si>
  <si>
    <t>①建設業労働安全衛生マネジメントシステム（コスモス）</t>
    <phoneticPr fontId="11"/>
  </si>
  <si>
    <t>認定（登録）を証明する資料の写し</t>
    <phoneticPr fontId="11"/>
  </si>
  <si>
    <t>③労働安全コンサルタントの活用</t>
    <phoneticPr fontId="11"/>
  </si>
  <si>
    <t>③の場合、学習内容が客観的に判断できる資料</t>
    <phoneticPr fontId="11"/>
  </si>
  <si>
    <t>コリンズ（工事実績情報サービス）の登録内容確認書（工事実績）の写し</t>
    <phoneticPr fontId="11"/>
  </si>
  <si>
    <t>雇用労働者就労状況報告書の写し</t>
    <phoneticPr fontId="11"/>
  </si>
  <si>
    <t>◆商号又は名称</t>
    <rPh sb="1" eb="3">
      <t>ショウゴウ</t>
    </rPh>
    <rPh sb="3" eb="4">
      <t>マタ</t>
    </rPh>
    <rPh sb="5" eb="7">
      <t>メイショウ</t>
    </rPh>
    <phoneticPr fontId="22"/>
  </si>
  <si>
    <t>～</t>
    <phoneticPr fontId="22"/>
  </si>
  <si>
    <r>
      <t>上川総合振興局管内の調整課発注工事の</t>
    </r>
    <r>
      <rPr>
        <sz val="9"/>
        <color rgb="FFFF0000"/>
        <rFont val="Meiryo UI"/>
        <family val="3"/>
        <charset val="128"/>
      </rPr>
      <t>過去10年間</t>
    </r>
    <r>
      <rPr>
        <sz val="9"/>
        <color theme="1"/>
        <rFont val="Meiryo UI"/>
        <family val="3"/>
        <charset val="128"/>
      </rPr>
      <t>の施工実績を記入すること。</t>
    </r>
    <rPh sb="0" eb="2">
      <t>カミカワ</t>
    </rPh>
    <rPh sb="2" eb="4">
      <t>ソウゴウ</t>
    </rPh>
    <rPh sb="4" eb="6">
      <t>シンコウ</t>
    </rPh>
    <rPh sb="6" eb="7">
      <t>キョク</t>
    </rPh>
    <rPh sb="7" eb="9">
      <t>カンナイ</t>
    </rPh>
    <rPh sb="10" eb="12">
      <t>チョウセイ</t>
    </rPh>
    <rPh sb="12" eb="13">
      <t>カ</t>
    </rPh>
    <rPh sb="13" eb="15">
      <t>ハッチュウ</t>
    </rPh>
    <rPh sb="15" eb="17">
      <t>コウジ</t>
    </rPh>
    <phoneticPr fontId="4"/>
  </si>
  <si>
    <r>
      <t>工事実績は、上川総合振興局調整課発注の最終請負金額</t>
    </r>
    <r>
      <rPr>
        <sz val="9"/>
        <color rgb="FFFF0000"/>
        <rFont val="Meiryo UI"/>
        <family val="3"/>
        <charset val="128"/>
      </rPr>
      <t>５百万円</t>
    </r>
    <r>
      <rPr>
        <sz val="9"/>
        <color theme="1"/>
        <rFont val="Meiryo UI"/>
        <family val="3"/>
        <charset val="128"/>
      </rPr>
      <t>以上の工事で、評価が最も高くなると予想される工事を１つ選択し記載すること。</t>
    </r>
    <rPh sb="0" eb="2">
      <t>コウジ</t>
    </rPh>
    <rPh sb="2" eb="4">
      <t>ジッセキ</t>
    </rPh>
    <rPh sb="6" eb="8">
      <t>カミカワ</t>
    </rPh>
    <rPh sb="8" eb="10">
      <t>ソウゴウ</t>
    </rPh>
    <rPh sb="10" eb="13">
      <t>シンコウキョク</t>
    </rPh>
    <rPh sb="13" eb="16">
      <t>チョウセイカ</t>
    </rPh>
    <rPh sb="16" eb="18">
      <t>ハッチュウ</t>
    </rPh>
    <rPh sb="19" eb="21">
      <t>サイシュウ</t>
    </rPh>
    <rPh sb="21" eb="23">
      <t>ウケオイ</t>
    </rPh>
    <rPh sb="23" eb="25">
      <t>キンガク</t>
    </rPh>
    <rPh sb="26" eb="27">
      <t>ヒャク</t>
    </rPh>
    <rPh sb="27" eb="29">
      <t>マンエン</t>
    </rPh>
    <rPh sb="29" eb="31">
      <t>イジョウ</t>
    </rPh>
    <rPh sb="32" eb="34">
      <t>コウジ</t>
    </rPh>
    <rPh sb="36" eb="38">
      <t>ヒョウカ</t>
    </rPh>
    <rPh sb="39" eb="40">
      <t>モット</t>
    </rPh>
    <rPh sb="41" eb="42">
      <t>タカ</t>
    </rPh>
    <rPh sb="46" eb="48">
      <t>ヨソウ</t>
    </rPh>
    <rPh sb="51" eb="53">
      <t>コウジ</t>
    </rPh>
    <rPh sb="56" eb="58">
      <t>センタク</t>
    </rPh>
    <rPh sb="59" eb="61">
      <t>キサイ</t>
    </rPh>
    <phoneticPr fontId="4"/>
  </si>
  <si>
    <r>
      <rPr>
        <sz val="9"/>
        <color rgb="FFFF0000"/>
        <rFont val="Meiryo UI"/>
        <family val="3"/>
        <charset val="128"/>
      </rPr>
      <t>過去１０年間</t>
    </r>
    <r>
      <rPr>
        <sz val="9"/>
        <color theme="1"/>
        <rFont val="Meiryo UI"/>
        <family val="3"/>
        <charset val="128"/>
      </rPr>
      <t>の施工実績を記入すること。</t>
    </r>
    <rPh sb="0" eb="2">
      <t>カコ</t>
    </rPh>
    <rPh sb="4" eb="6">
      <t>ネンカン</t>
    </rPh>
    <phoneticPr fontId="4"/>
  </si>
  <si>
    <r>
      <t>共同企業体の場合は、出資比率を記入してください。単体の場合未記入。共同企業体としての実績の場合は、</t>
    </r>
    <r>
      <rPr>
        <sz val="9"/>
        <color rgb="FFFF0000"/>
        <rFont val="Meiryo UI"/>
        <family val="3"/>
        <charset val="128"/>
      </rPr>
      <t>出資比率20%以上</t>
    </r>
    <r>
      <rPr>
        <sz val="9"/>
        <color theme="1"/>
        <rFont val="Meiryo UI"/>
        <family val="3"/>
        <charset val="128"/>
      </rPr>
      <t>の場合のものに限る。</t>
    </r>
    <rPh sb="0" eb="2">
      <t>キョウドウ</t>
    </rPh>
    <rPh sb="2" eb="5">
      <t>キギョウタイ</t>
    </rPh>
    <rPh sb="6" eb="8">
      <t>バアイ</t>
    </rPh>
    <rPh sb="10" eb="12">
      <t>シュッシ</t>
    </rPh>
    <rPh sb="12" eb="14">
      <t>ヒリツ</t>
    </rPh>
    <rPh sb="15" eb="17">
      <t>キニュウ</t>
    </rPh>
    <rPh sb="24" eb="26">
      <t>タンタイ</t>
    </rPh>
    <rPh sb="27" eb="29">
      <t>バアイ</t>
    </rPh>
    <rPh sb="29" eb="32">
      <t>ミキニュウ</t>
    </rPh>
    <rPh sb="33" eb="35">
      <t>キョウドウ</t>
    </rPh>
    <rPh sb="35" eb="38">
      <t>キギョウタイ</t>
    </rPh>
    <rPh sb="42" eb="44">
      <t>ジッセキ</t>
    </rPh>
    <rPh sb="45" eb="47">
      <t>バアイ</t>
    </rPh>
    <rPh sb="49" eb="51">
      <t>シュッシ</t>
    </rPh>
    <rPh sb="51" eb="53">
      <t>ヒリツ</t>
    </rPh>
    <rPh sb="56" eb="58">
      <t>イジョウ</t>
    </rPh>
    <rPh sb="59" eb="61">
      <t>バアイ</t>
    </rPh>
    <rPh sb="65" eb="66">
      <t>カギ</t>
    </rPh>
    <phoneticPr fontId="4"/>
  </si>
  <si>
    <t>季節労働者
雇用人数</t>
    <rPh sb="0" eb="2">
      <t>キセツ</t>
    </rPh>
    <rPh sb="2" eb="5">
      <t>ロウドウシャ</t>
    </rPh>
    <rPh sb="6" eb="8">
      <t>コヨウ</t>
    </rPh>
    <rPh sb="8" eb="9">
      <t>ニン</t>
    </rPh>
    <rPh sb="9" eb="10">
      <t>スウ</t>
    </rPh>
    <phoneticPr fontId="22"/>
  </si>
  <si>
    <t>前回登録番号</t>
    <rPh sb="0" eb="2">
      <t>ゼンカイ</t>
    </rPh>
    <rPh sb="2" eb="4">
      <t>トウロク</t>
    </rPh>
    <rPh sb="4" eb="6">
      <t>バンゴウ</t>
    </rPh>
    <phoneticPr fontId="4"/>
  </si>
  <si>
    <t>代表者氏名</t>
    <rPh sb="0" eb="3">
      <t>ダイヒョウシャ</t>
    </rPh>
    <rPh sb="3" eb="5">
      <t>シメイ</t>
    </rPh>
    <phoneticPr fontId="4"/>
  </si>
  <si>
    <t>担当者</t>
    <rPh sb="0" eb="3">
      <t>タントウシャ</t>
    </rPh>
    <phoneticPr fontId="4"/>
  </si>
  <si>
    <t>e-mail</t>
  </si>
  <si>
    <t>合計件数</t>
    <rPh sb="0" eb="2">
      <t>ゴウケイ</t>
    </rPh>
    <rPh sb="2" eb="4">
      <t>ケンスウ</t>
    </rPh>
    <phoneticPr fontId="4"/>
  </si>
  <si>
    <t>合計点数</t>
    <rPh sb="0" eb="2">
      <t>ゴウケイ</t>
    </rPh>
    <rPh sb="2" eb="4">
      <t>テンスウ</t>
    </rPh>
    <phoneticPr fontId="4"/>
  </si>
  <si>
    <t>平均点</t>
    <rPh sb="0" eb="3">
      <t>ヘイキンテン</t>
    </rPh>
    <phoneticPr fontId="4"/>
  </si>
  <si>
    <t>該当</t>
    <rPh sb="0" eb="2">
      <t>ガイトウ</t>
    </rPh>
    <phoneticPr fontId="4"/>
  </si>
  <si>
    <t>部門</t>
    <rPh sb="0" eb="2">
      <t>ブモン</t>
    </rPh>
    <phoneticPr fontId="4"/>
  </si>
  <si>
    <t>表彰種類</t>
    <rPh sb="0" eb="2">
      <t>ヒョウショウ</t>
    </rPh>
    <rPh sb="2" eb="4">
      <t>シュルイ</t>
    </rPh>
    <phoneticPr fontId="4"/>
  </si>
  <si>
    <t>表彰年月日</t>
    <rPh sb="0" eb="2">
      <t>ヒョウショウ</t>
    </rPh>
    <rPh sb="2" eb="5">
      <t>ネンガッピ</t>
    </rPh>
    <phoneticPr fontId="4"/>
  </si>
  <si>
    <t>会社名</t>
    <rPh sb="0" eb="3">
      <t>カイシャメイ</t>
    </rPh>
    <phoneticPr fontId="4"/>
  </si>
  <si>
    <t>登録</t>
    <rPh sb="0" eb="2">
      <t>トウロク</t>
    </rPh>
    <phoneticPr fontId="4"/>
  </si>
  <si>
    <t>有効期限</t>
    <rPh sb="0" eb="2">
      <t>ユウコウ</t>
    </rPh>
    <rPh sb="2" eb="4">
      <t>キゲン</t>
    </rPh>
    <phoneticPr fontId="4"/>
  </si>
  <si>
    <t>登録番号</t>
    <rPh sb="0" eb="2">
      <t>トウロク</t>
    </rPh>
    <rPh sb="2" eb="4">
      <t>バンゴウ</t>
    </rPh>
    <phoneticPr fontId="4"/>
  </si>
  <si>
    <t>技術者等の育成・確保</t>
    <rPh sb="0" eb="2">
      <t>ギジュツ</t>
    </rPh>
    <rPh sb="2" eb="4">
      <t>シャトウ</t>
    </rPh>
    <rPh sb="5" eb="7">
      <t>イクセイ</t>
    </rPh>
    <rPh sb="8" eb="10">
      <t>カクホ</t>
    </rPh>
    <phoneticPr fontId="4"/>
  </si>
  <si>
    <t>通知年月日</t>
    <rPh sb="0" eb="2">
      <t>ツウチ</t>
    </rPh>
    <rPh sb="2" eb="5">
      <t>ネンガッピ</t>
    </rPh>
    <phoneticPr fontId="4"/>
  </si>
  <si>
    <t>若手技術職員</t>
    <rPh sb="0" eb="2">
      <t>ワカテ</t>
    </rPh>
    <rPh sb="2" eb="4">
      <t>ギジュツ</t>
    </rPh>
    <rPh sb="4" eb="6">
      <t>ショクイン</t>
    </rPh>
    <phoneticPr fontId="4"/>
  </si>
  <si>
    <t>新規若年</t>
    <rPh sb="0" eb="2">
      <t>シンキ</t>
    </rPh>
    <rPh sb="2" eb="4">
      <t>ジャクネン</t>
    </rPh>
    <phoneticPr fontId="4"/>
  </si>
  <si>
    <t>直近年月日</t>
    <rPh sb="0" eb="2">
      <t>チョッキン</t>
    </rPh>
    <rPh sb="2" eb="5">
      <t>ネンガッピ</t>
    </rPh>
    <phoneticPr fontId="4"/>
  </si>
  <si>
    <t>総数</t>
    <rPh sb="0" eb="2">
      <t>ソウスウ</t>
    </rPh>
    <phoneticPr fontId="4"/>
  </si>
  <si>
    <t>直近前年月日</t>
    <rPh sb="0" eb="2">
      <t>チョッキン</t>
    </rPh>
    <rPh sb="2" eb="3">
      <t>マエ</t>
    </rPh>
    <rPh sb="3" eb="6">
      <t>ネンガッピ</t>
    </rPh>
    <phoneticPr fontId="4"/>
  </si>
  <si>
    <t>増減数</t>
    <rPh sb="0" eb="2">
      <t>ゾウゲン</t>
    </rPh>
    <rPh sb="2" eb="3">
      <t>スウ</t>
    </rPh>
    <phoneticPr fontId="4"/>
  </si>
  <si>
    <t>減少数</t>
    <rPh sb="0" eb="3">
      <t>ゲンショウスウ</t>
    </rPh>
    <phoneticPr fontId="4"/>
  </si>
  <si>
    <t>減少率</t>
    <rPh sb="0" eb="3">
      <t>ゲンショウリツ</t>
    </rPh>
    <phoneticPr fontId="4"/>
  </si>
  <si>
    <t>種類</t>
    <rPh sb="0" eb="2">
      <t>シュルイ</t>
    </rPh>
    <phoneticPr fontId="4"/>
  </si>
  <si>
    <t>氏名</t>
    <rPh sb="0" eb="2">
      <t>シメイ</t>
    </rPh>
    <phoneticPr fontId="4"/>
  </si>
  <si>
    <t>採用年月日</t>
    <rPh sb="0" eb="2">
      <t>サイヨウ</t>
    </rPh>
    <rPh sb="2" eb="5">
      <t>ネンガッピ</t>
    </rPh>
    <phoneticPr fontId="4"/>
  </si>
  <si>
    <t>生年月日</t>
    <rPh sb="0" eb="2">
      <t>セイネン</t>
    </rPh>
    <rPh sb="2" eb="4">
      <t>ガッピ</t>
    </rPh>
    <phoneticPr fontId="4"/>
  </si>
  <si>
    <t>採用時の年齢</t>
    <rPh sb="0" eb="3">
      <t>サイヨウジ</t>
    </rPh>
    <rPh sb="4" eb="6">
      <t>ネンレイ</t>
    </rPh>
    <phoneticPr fontId="4"/>
  </si>
  <si>
    <t>卒業学校名</t>
    <rPh sb="0" eb="2">
      <t>ソツギョウ</t>
    </rPh>
    <rPh sb="2" eb="5">
      <t>ガッコウメイ</t>
    </rPh>
    <phoneticPr fontId="4"/>
  </si>
  <si>
    <t>卒業年月日</t>
    <rPh sb="0" eb="2">
      <t>ソツギョウ</t>
    </rPh>
    <rPh sb="2" eb="5">
      <t>ネンガッピ</t>
    </rPh>
    <phoneticPr fontId="4"/>
  </si>
  <si>
    <t>前会社名</t>
    <rPh sb="0" eb="1">
      <t>ゼン</t>
    </rPh>
    <rPh sb="1" eb="4">
      <t>カイシャメイ</t>
    </rPh>
    <phoneticPr fontId="4"/>
  </si>
  <si>
    <t>評価項目番号</t>
    <rPh sb="0" eb="2">
      <t>ヒョウカ</t>
    </rPh>
    <rPh sb="2" eb="4">
      <t>コウモク</t>
    </rPh>
    <rPh sb="4" eb="6">
      <t>バンゴウ</t>
    </rPh>
    <phoneticPr fontId="4"/>
  </si>
  <si>
    <t>雇用年月日</t>
    <rPh sb="0" eb="2">
      <t>コヨウ</t>
    </rPh>
    <rPh sb="2" eb="5">
      <t>ネンガッピ</t>
    </rPh>
    <phoneticPr fontId="4"/>
  </si>
  <si>
    <t>被雇用者氏名</t>
    <rPh sb="0" eb="1">
      <t>ヒ</t>
    </rPh>
    <rPh sb="1" eb="3">
      <t>コヨウ</t>
    </rPh>
    <rPh sb="3" eb="4">
      <t>シャ</t>
    </rPh>
    <rPh sb="4" eb="6">
      <t>シメイ</t>
    </rPh>
    <phoneticPr fontId="4"/>
  </si>
  <si>
    <t>被雇用者年齢</t>
    <rPh sb="0" eb="1">
      <t>ヒ</t>
    </rPh>
    <rPh sb="1" eb="4">
      <t>コヨウシャ</t>
    </rPh>
    <rPh sb="4" eb="6">
      <t>ネンレイ</t>
    </rPh>
    <phoneticPr fontId="4"/>
  </si>
  <si>
    <t>被雇用者生年月日</t>
    <rPh sb="0" eb="1">
      <t>ヒ</t>
    </rPh>
    <rPh sb="1" eb="4">
      <t>コヨウシャ</t>
    </rPh>
    <rPh sb="4" eb="6">
      <t>セイネン</t>
    </rPh>
    <rPh sb="6" eb="8">
      <t>ガッピ</t>
    </rPh>
    <phoneticPr fontId="4"/>
  </si>
  <si>
    <t>勤務先名称</t>
    <rPh sb="0" eb="3">
      <t>キンムサキ</t>
    </rPh>
    <rPh sb="3" eb="5">
      <t>メイショウ</t>
    </rPh>
    <phoneticPr fontId="4"/>
  </si>
  <si>
    <t>勤務先住所</t>
    <rPh sb="0" eb="3">
      <t>キンムサキ</t>
    </rPh>
    <rPh sb="3" eb="5">
      <t>ジュウショ</t>
    </rPh>
    <phoneticPr fontId="4"/>
  </si>
  <si>
    <t>市町村名</t>
    <rPh sb="0" eb="4">
      <t>シチョウソンメイ</t>
    </rPh>
    <phoneticPr fontId="4"/>
  </si>
  <si>
    <t>実施時期</t>
    <rPh sb="0" eb="2">
      <t>ジッシ</t>
    </rPh>
    <rPh sb="2" eb="4">
      <t>ジキ</t>
    </rPh>
    <phoneticPr fontId="4"/>
  </si>
  <si>
    <t>場所</t>
    <rPh sb="0" eb="2">
      <t>バショ</t>
    </rPh>
    <phoneticPr fontId="4"/>
  </si>
  <si>
    <t>実施日</t>
    <rPh sb="0" eb="3">
      <t>ジッシビ</t>
    </rPh>
    <phoneticPr fontId="4"/>
  </si>
  <si>
    <t>認定等年月日</t>
    <rPh sb="0" eb="2">
      <t>ニンテイ</t>
    </rPh>
    <rPh sb="2" eb="3">
      <t>トウ</t>
    </rPh>
    <rPh sb="3" eb="6">
      <t>ネンガッピ</t>
    </rPh>
    <phoneticPr fontId="4"/>
  </si>
  <si>
    <t>商号又は名称</t>
    <rPh sb="0" eb="2">
      <t>ショウゴウ</t>
    </rPh>
    <rPh sb="2" eb="3">
      <t>マタ</t>
    </rPh>
    <rPh sb="4" eb="6">
      <t>メイショウ</t>
    </rPh>
    <phoneticPr fontId="4"/>
  </si>
  <si>
    <t>申請年月日</t>
    <rPh sb="0" eb="2">
      <t>シンセイ</t>
    </rPh>
    <rPh sb="2" eb="5">
      <t>ネンガッピ</t>
    </rPh>
    <phoneticPr fontId="4"/>
  </si>
  <si>
    <t>前回登録番号</t>
    <rPh sb="0" eb="2">
      <t>ゼンカイ</t>
    </rPh>
    <rPh sb="2" eb="4">
      <t>トウロク</t>
    </rPh>
    <rPh sb="4" eb="6">
      <t>バンゴウ</t>
    </rPh>
    <phoneticPr fontId="22"/>
  </si>
  <si>
    <t>郵便番号</t>
    <rPh sb="0" eb="2">
      <t>ユウビン</t>
    </rPh>
    <rPh sb="2" eb="4">
      <t>バンゴウ</t>
    </rPh>
    <phoneticPr fontId="22"/>
  </si>
  <si>
    <t>住所</t>
    <rPh sb="0" eb="2">
      <t>ジュウショ</t>
    </rPh>
    <phoneticPr fontId="4"/>
  </si>
  <si>
    <t>電話番号</t>
    <rPh sb="0" eb="2">
      <t>デンワ</t>
    </rPh>
    <rPh sb="2" eb="4">
      <t>バンゴウ</t>
    </rPh>
    <phoneticPr fontId="4"/>
  </si>
  <si>
    <t>評価</t>
    <rPh sb="0" eb="2">
      <t>ヒョウカ</t>
    </rPh>
    <phoneticPr fontId="22"/>
  </si>
  <si>
    <t>対応セル</t>
    <rPh sb="0" eb="2">
      <t>タイオウ</t>
    </rPh>
    <phoneticPr fontId="11"/>
  </si>
  <si>
    <t>年度</t>
    <rPh sb="0" eb="2">
      <t>ネンド</t>
    </rPh>
    <phoneticPr fontId="11"/>
  </si>
  <si>
    <t>工期（始め）</t>
    <rPh sb="0" eb="2">
      <t>コウキ</t>
    </rPh>
    <rPh sb="3" eb="4">
      <t>ハジ</t>
    </rPh>
    <phoneticPr fontId="11"/>
  </si>
  <si>
    <t>工期（終わり）</t>
    <rPh sb="0" eb="2">
      <t>コウキ</t>
    </rPh>
    <rPh sb="3" eb="4">
      <t>オ</t>
    </rPh>
    <phoneticPr fontId="11"/>
  </si>
  <si>
    <t>契約金額</t>
    <rPh sb="0" eb="3">
      <t>ケイヤクキン</t>
    </rPh>
    <rPh sb="3" eb="4">
      <t>ガク</t>
    </rPh>
    <phoneticPr fontId="11"/>
  </si>
  <si>
    <t>施工場所</t>
    <rPh sb="0" eb="2">
      <t>セコウ</t>
    </rPh>
    <rPh sb="2" eb="4">
      <t>バショ</t>
    </rPh>
    <phoneticPr fontId="11"/>
  </si>
  <si>
    <t>季節労働者雇用人数</t>
    <rPh sb="0" eb="2">
      <t>キセツ</t>
    </rPh>
    <rPh sb="2" eb="5">
      <t>ロウドウシャ</t>
    </rPh>
    <rPh sb="5" eb="7">
      <t>コヨウ</t>
    </rPh>
    <rPh sb="7" eb="9">
      <t>ニンズウ</t>
    </rPh>
    <phoneticPr fontId="11"/>
  </si>
  <si>
    <t>発注
機関名</t>
    <rPh sb="0" eb="2">
      <t>ハッチュウ</t>
    </rPh>
    <rPh sb="3" eb="6">
      <t>キカンメイ</t>
    </rPh>
    <phoneticPr fontId="11"/>
  </si>
  <si>
    <t>施工
場所</t>
    <rPh sb="0" eb="2">
      <t>セコウ</t>
    </rPh>
    <rPh sb="3" eb="5">
      <t>バショ</t>
    </rPh>
    <phoneticPr fontId="11"/>
  </si>
  <si>
    <t>契約
企業名</t>
    <rPh sb="0" eb="2">
      <t>ケイヤク</t>
    </rPh>
    <rPh sb="3" eb="6">
      <t>キギョウメイ</t>
    </rPh>
    <phoneticPr fontId="11"/>
  </si>
  <si>
    <t>出資
比率</t>
    <rPh sb="0" eb="2">
      <t>シュッシ</t>
    </rPh>
    <rPh sb="3" eb="5">
      <t>ヒリツ</t>
    </rPh>
    <phoneticPr fontId="11"/>
  </si>
  <si>
    <t>営農用水
（管路）</t>
    <rPh sb="0" eb="2">
      <t>エイノウ</t>
    </rPh>
    <rPh sb="2" eb="4">
      <t>ヨウスイ</t>
    </rPh>
    <rPh sb="6" eb="8">
      <t>カンロ</t>
    </rPh>
    <phoneticPr fontId="11"/>
  </si>
  <si>
    <t>畑かん
（管路）</t>
    <rPh sb="0" eb="1">
      <t>ハタ</t>
    </rPh>
    <rPh sb="5" eb="7">
      <t>カンロ</t>
    </rPh>
    <phoneticPr fontId="11"/>
  </si>
  <si>
    <t>契約工期（始）</t>
    <rPh sb="0" eb="2">
      <t>ケイヤク</t>
    </rPh>
    <rPh sb="2" eb="4">
      <t>コウキ</t>
    </rPh>
    <rPh sb="5" eb="6">
      <t>ハジ</t>
    </rPh>
    <phoneticPr fontId="11"/>
  </si>
  <si>
    <t>契約工期（終）</t>
    <rPh sb="0" eb="2">
      <t>ケイヤク</t>
    </rPh>
    <rPh sb="2" eb="4">
      <t>コウキ</t>
    </rPh>
    <rPh sb="5" eb="6">
      <t>オ</t>
    </rPh>
    <phoneticPr fontId="11"/>
  </si>
  <si>
    <t>契約工期</t>
    <rPh sb="0" eb="2">
      <t>ケイヤク</t>
    </rPh>
    <rPh sb="2" eb="4">
      <t>コウキ</t>
    </rPh>
    <phoneticPr fontId="11"/>
  </si>
  <si>
    <t>◆一般項目</t>
    <rPh sb="1" eb="3">
      <t>イッパン</t>
    </rPh>
    <rPh sb="3" eb="5">
      <t>コウモク</t>
    </rPh>
    <phoneticPr fontId="11"/>
  </si>
  <si>
    <t>水田</t>
    <rPh sb="0" eb="2">
      <t>スイデン</t>
    </rPh>
    <phoneticPr fontId="11"/>
  </si>
  <si>
    <t>畑</t>
    <rPh sb="0" eb="1">
      <t>ハタケ</t>
    </rPh>
    <phoneticPr fontId="11"/>
  </si>
  <si>
    <t>水田・畑</t>
    <rPh sb="0" eb="2">
      <t>スイデン</t>
    </rPh>
    <rPh sb="3" eb="4">
      <t>ハタケ</t>
    </rPh>
    <phoneticPr fontId="11"/>
  </si>
  <si>
    <t>ー</t>
    <phoneticPr fontId="11"/>
  </si>
  <si>
    <t>規格</t>
    <rPh sb="0" eb="2">
      <t>キカク</t>
    </rPh>
    <phoneticPr fontId="11"/>
  </si>
  <si>
    <t>電話番号</t>
    <rPh sb="0" eb="2">
      <t>デンワ</t>
    </rPh>
    <rPh sb="2" eb="4">
      <t>バンゴウ</t>
    </rPh>
    <phoneticPr fontId="11"/>
  </si>
  <si>
    <t>担当者</t>
    <rPh sb="0" eb="3">
      <t>タントウシャ</t>
    </rPh>
    <phoneticPr fontId="11"/>
  </si>
  <si>
    <r>
      <t>ア　</t>
    </r>
    <r>
      <rPr>
        <sz val="9"/>
        <rFont val="Meiryo UI"/>
        <family val="3"/>
        <charset val="128"/>
      </rPr>
      <t>直近の経営規模等評価結果通知書（総合評定値通知書）に記載されている技術職員の総数</t>
    </r>
    <rPh sb="20" eb="22">
      <t>ヒョウテイ</t>
    </rPh>
    <phoneticPr fontId="4"/>
  </si>
  <si>
    <r>
      <t>イ　</t>
    </r>
    <r>
      <rPr>
        <sz val="9"/>
        <rFont val="Meiryo UI"/>
        <family val="3"/>
        <charset val="128"/>
      </rPr>
      <t>直近の前の経営規模等評価結果通知書（総合評定値通知書）に記載されている技術職員の総数</t>
    </r>
    <rPh sb="22" eb="24">
      <t>ヒョウテイ</t>
    </rPh>
    <phoneticPr fontId="11"/>
  </si>
  <si>
    <t>変更</t>
    <rPh sb="0" eb="2">
      <t>ヘンコウ</t>
    </rPh>
    <phoneticPr fontId="11"/>
  </si>
  <si>
    <r>
      <t>共同企業体の構成員としての実績は、出資比率</t>
    </r>
    <r>
      <rPr>
        <sz val="9"/>
        <color rgb="FFFF0000"/>
        <rFont val="Meiryo UI"/>
        <family val="3"/>
        <charset val="128"/>
      </rPr>
      <t>20％以上</t>
    </r>
    <r>
      <rPr>
        <sz val="9"/>
        <color theme="1"/>
        <rFont val="Meiryo UI"/>
        <family val="3"/>
        <charset val="128"/>
      </rPr>
      <t>のもの</t>
    </r>
    <rPh sb="0" eb="2">
      <t>キョウドウ</t>
    </rPh>
    <rPh sb="2" eb="5">
      <t>キギョウタイ</t>
    </rPh>
    <rPh sb="6" eb="9">
      <t>コウセイイン</t>
    </rPh>
    <rPh sb="13" eb="15">
      <t>ジッセキ</t>
    </rPh>
    <rPh sb="17" eb="19">
      <t>シュッシ</t>
    </rPh>
    <rPh sb="19" eb="21">
      <t>ヒリツ</t>
    </rPh>
    <rPh sb="24" eb="26">
      <t>イジョウ</t>
    </rPh>
    <phoneticPr fontId="11"/>
  </si>
  <si>
    <r>
      <t>で</t>
    </r>
    <r>
      <rPr>
        <sz val="9"/>
        <color rgb="FFFF0000"/>
        <rFont val="Meiryo UI"/>
        <family val="3"/>
        <charset val="128"/>
      </rPr>
      <t>3ヶ月</t>
    </r>
    <r>
      <rPr>
        <sz val="9"/>
        <color theme="1"/>
        <rFont val="Meiryo UI"/>
        <family val="3"/>
        <charset val="128"/>
      </rPr>
      <t>を超える雇用</t>
    </r>
    <rPh sb="3" eb="4">
      <t>ゲツ</t>
    </rPh>
    <rPh sb="5" eb="6">
      <t>コ</t>
    </rPh>
    <rPh sb="8" eb="10">
      <t>コヨウ</t>
    </rPh>
    <phoneticPr fontId="11"/>
  </si>
  <si>
    <r>
      <t>採用時点で満</t>
    </r>
    <r>
      <rPr>
        <sz val="9"/>
        <color rgb="FFFF0000"/>
        <rFont val="Meiryo UI"/>
        <family val="3"/>
        <charset val="128"/>
      </rPr>
      <t>３５歳</t>
    </r>
    <r>
      <rPr>
        <sz val="9"/>
        <color theme="1"/>
        <rFont val="Meiryo UI"/>
        <family val="3"/>
        <charset val="128"/>
      </rPr>
      <t>未満のもの</t>
    </r>
    <rPh sb="0" eb="2">
      <t>サイヨウ</t>
    </rPh>
    <rPh sb="2" eb="4">
      <t>ジテン</t>
    </rPh>
    <rPh sb="5" eb="6">
      <t>マン</t>
    </rPh>
    <rPh sb="8" eb="9">
      <t>サイ</t>
    </rPh>
    <rPh sb="9" eb="11">
      <t>ミマン</t>
    </rPh>
    <phoneticPr fontId="11"/>
  </si>
  <si>
    <r>
      <t>上川総合振興局産業振興部調整課発注工事の</t>
    </r>
    <r>
      <rPr>
        <sz val="9"/>
        <color rgb="FFFF0000"/>
        <rFont val="Meiryo UI"/>
        <family val="3"/>
        <charset val="128"/>
      </rPr>
      <t>過去５年間</t>
    </r>
    <r>
      <rPr>
        <sz val="9"/>
        <color theme="1"/>
        <rFont val="Meiryo UI"/>
        <family val="3"/>
        <charset val="128"/>
      </rPr>
      <t>で季節労働者等の雇用した実績を記入すること。</t>
    </r>
    <rPh sb="0" eb="2">
      <t>カミカワ</t>
    </rPh>
    <rPh sb="2" eb="4">
      <t>ソウゴウ</t>
    </rPh>
    <rPh sb="4" eb="6">
      <t>シンコウ</t>
    </rPh>
    <rPh sb="6" eb="7">
      <t>キョク</t>
    </rPh>
    <rPh sb="7" eb="9">
      <t>サンギョウ</t>
    </rPh>
    <rPh sb="9" eb="12">
      <t>シンコウブ</t>
    </rPh>
    <rPh sb="12" eb="14">
      <t>チョウセイ</t>
    </rPh>
    <rPh sb="14" eb="15">
      <t>カ</t>
    </rPh>
    <rPh sb="15" eb="17">
      <t>ハッチュウ</t>
    </rPh>
    <rPh sb="17" eb="19">
      <t>コウジ</t>
    </rPh>
    <rPh sb="20" eb="22">
      <t>カコ</t>
    </rPh>
    <rPh sb="23" eb="25">
      <t>ネンカン</t>
    </rPh>
    <phoneticPr fontId="4"/>
  </si>
  <si>
    <r>
      <t>「季節労働者等人数」欄は、</t>
    </r>
    <r>
      <rPr>
        <sz val="9"/>
        <color rgb="FFFF0000"/>
        <rFont val="Meiryo UI"/>
        <family val="3"/>
        <charset val="128"/>
      </rPr>
      <t>季節労働者及び農業者の実人数の合計</t>
    </r>
    <r>
      <rPr>
        <sz val="9"/>
        <color theme="1"/>
        <rFont val="Meiryo UI"/>
        <family val="3"/>
        <charset val="128"/>
      </rPr>
      <t>を記載すること。</t>
    </r>
    <rPh sb="1" eb="9">
      <t>キセツロウドウシャトウニンズウ</t>
    </rPh>
    <rPh sb="10" eb="11">
      <t>ラン</t>
    </rPh>
    <rPh sb="13" eb="15">
      <t>キセツ</t>
    </rPh>
    <rPh sb="15" eb="18">
      <t>ロウドウシャ</t>
    </rPh>
    <rPh sb="18" eb="19">
      <t>オヨ</t>
    </rPh>
    <rPh sb="20" eb="23">
      <t>ノウギョウシャ</t>
    </rPh>
    <rPh sb="24" eb="25">
      <t>ジツ</t>
    </rPh>
    <rPh sb="25" eb="27">
      <t>ニンズウ</t>
    </rPh>
    <rPh sb="28" eb="30">
      <t>ゴウケイ</t>
    </rPh>
    <rPh sb="31" eb="33">
      <t>キサイ</t>
    </rPh>
    <phoneticPr fontId="4"/>
  </si>
  <si>
    <t>◆季節労働者等雇用実績</t>
    <rPh sb="1" eb="3">
      <t>キセツ</t>
    </rPh>
    <rPh sb="3" eb="6">
      <t>ロウドウシャ</t>
    </rPh>
    <rPh sb="6" eb="7">
      <t>トウ</t>
    </rPh>
    <rPh sb="7" eb="9">
      <t>コヨウ</t>
    </rPh>
    <rPh sb="9" eb="11">
      <t>ジッセキ</t>
    </rPh>
    <phoneticPr fontId="22"/>
  </si>
  <si>
    <t>今回変更の有無
（変更：★）
（該当なし：空欄）</t>
    <rPh sb="0" eb="2">
      <t>コンカイ</t>
    </rPh>
    <rPh sb="2" eb="4">
      <t>ヘンコウ</t>
    </rPh>
    <rPh sb="5" eb="7">
      <t>ウム</t>
    </rPh>
    <rPh sb="9" eb="11">
      <t>ヘンコウ</t>
    </rPh>
    <rPh sb="16" eb="18">
      <t>ガイトウ</t>
    </rPh>
    <rPh sb="21" eb="23">
      <t>クウラン</t>
    </rPh>
    <phoneticPr fontId="11"/>
  </si>
  <si>
    <t>計画期限</t>
    <rPh sb="0" eb="4">
      <t>ケイカクキゲン</t>
    </rPh>
    <phoneticPr fontId="11"/>
  </si>
  <si>
    <t>申請者</t>
    <rPh sb="0" eb="3">
      <t>シンセイシャ</t>
    </rPh>
    <phoneticPr fontId="4"/>
  </si>
  <si>
    <t>工事施行成績</t>
    <rPh sb="0" eb="2">
      <t>コウジ</t>
    </rPh>
    <rPh sb="2" eb="4">
      <t>セコウ</t>
    </rPh>
    <rPh sb="4" eb="6">
      <t>セイセキ</t>
    </rPh>
    <phoneticPr fontId="22"/>
  </si>
  <si>
    <t>優秀技術者表彰</t>
    <rPh sb="0" eb="2">
      <t>ユウシュウ</t>
    </rPh>
    <rPh sb="2" eb="4">
      <t>ギジュツ</t>
    </rPh>
    <rPh sb="4" eb="5">
      <t>シャ</t>
    </rPh>
    <rPh sb="5" eb="7">
      <t>ヒョウショウ</t>
    </rPh>
    <phoneticPr fontId="22"/>
  </si>
  <si>
    <t>ISOマネジメントシステムの取得</t>
    <rPh sb="14" eb="16">
      <t>シュトク</t>
    </rPh>
    <phoneticPr fontId="22"/>
  </si>
  <si>
    <t>①若手技術職員の育成・確保</t>
    <rPh sb="1" eb="3">
      <t>ワカテ</t>
    </rPh>
    <rPh sb="3" eb="5">
      <t>ギジュツ</t>
    </rPh>
    <rPh sb="5" eb="7">
      <t>ショクイン</t>
    </rPh>
    <rPh sb="8" eb="10">
      <t>イクセイ</t>
    </rPh>
    <rPh sb="11" eb="13">
      <t>カクホ</t>
    </rPh>
    <phoneticPr fontId="22"/>
  </si>
  <si>
    <t>②技術職員総数の確保</t>
    <rPh sb="1" eb="3">
      <t>ギジュツ</t>
    </rPh>
    <rPh sb="3" eb="5">
      <t>ショクイン</t>
    </rPh>
    <rPh sb="5" eb="7">
      <t>ソウスウ</t>
    </rPh>
    <rPh sb="8" eb="10">
      <t>カクホ</t>
    </rPh>
    <phoneticPr fontId="22"/>
  </si>
  <si>
    <t>新規の雇用</t>
    <rPh sb="0" eb="2">
      <t>シンキ</t>
    </rPh>
    <rPh sb="3" eb="5">
      <t>コヨウ</t>
    </rPh>
    <phoneticPr fontId="22"/>
  </si>
  <si>
    <t>新卒者を雇用</t>
    <rPh sb="0" eb="3">
      <t>シンソツシャ</t>
    </rPh>
    <rPh sb="4" eb="6">
      <t>コヨウ</t>
    </rPh>
    <phoneticPr fontId="22"/>
  </si>
  <si>
    <t>離職者を雇用</t>
    <rPh sb="0" eb="3">
      <t>リショクシャ</t>
    </rPh>
    <rPh sb="4" eb="6">
      <t>コヨウ</t>
    </rPh>
    <phoneticPr fontId="22"/>
  </si>
  <si>
    <t>労働環境改善</t>
    <rPh sb="0" eb="2">
      <t>ロウドウ</t>
    </rPh>
    <rPh sb="2" eb="4">
      <t>カンキョウ</t>
    </rPh>
    <rPh sb="4" eb="6">
      <t>カイゼン</t>
    </rPh>
    <phoneticPr fontId="22"/>
  </si>
  <si>
    <t>仕事と家庭の両立</t>
    <rPh sb="0" eb="2">
      <t>シゴト</t>
    </rPh>
    <rPh sb="3" eb="5">
      <t>カテイ</t>
    </rPh>
    <rPh sb="6" eb="8">
      <t>リョウリツ</t>
    </rPh>
    <phoneticPr fontId="22"/>
  </si>
  <si>
    <t>高年齢継続雇用</t>
    <rPh sb="0" eb="3">
      <t>コウネンレイ</t>
    </rPh>
    <rPh sb="3" eb="5">
      <t>ケイゾク</t>
    </rPh>
    <rPh sb="5" eb="7">
      <t>コヨウ</t>
    </rPh>
    <phoneticPr fontId="22"/>
  </si>
  <si>
    <t>女性の活躍支援</t>
    <rPh sb="0" eb="2">
      <t>ジョセイ</t>
    </rPh>
    <rPh sb="3" eb="5">
      <t>カツヤク</t>
    </rPh>
    <rPh sb="5" eb="7">
      <t>シエン</t>
    </rPh>
    <phoneticPr fontId="22"/>
  </si>
  <si>
    <t>主たる営業所の所在地</t>
    <rPh sb="0" eb="1">
      <t>シュ</t>
    </rPh>
    <rPh sb="3" eb="6">
      <t>エイギョウショ</t>
    </rPh>
    <rPh sb="7" eb="10">
      <t>ショザイチ</t>
    </rPh>
    <phoneticPr fontId="22"/>
  </si>
  <si>
    <t>農業農村の有する多面的機能の維持増進活動</t>
    <rPh sb="0" eb="2">
      <t>ノウギョウ</t>
    </rPh>
    <rPh sb="2" eb="4">
      <t>ノウソン</t>
    </rPh>
    <rPh sb="5" eb="6">
      <t>ユウ</t>
    </rPh>
    <rPh sb="8" eb="11">
      <t>タメンテキ</t>
    </rPh>
    <rPh sb="11" eb="13">
      <t>キノウ</t>
    </rPh>
    <rPh sb="14" eb="16">
      <t>イジ</t>
    </rPh>
    <rPh sb="16" eb="18">
      <t>ゾウシン</t>
    </rPh>
    <rPh sb="18" eb="20">
      <t>カツドウ</t>
    </rPh>
    <phoneticPr fontId="22"/>
  </si>
  <si>
    <t>緊急時応急措置</t>
    <rPh sb="0" eb="3">
      <t>キンキュウジ</t>
    </rPh>
    <rPh sb="3" eb="5">
      <t>オウキュウ</t>
    </rPh>
    <rPh sb="5" eb="7">
      <t>ソチ</t>
    </rPh>
    <phoneticPr fontId="22"/>
  </si>
  <si>
    <t>多様な効用への貢献</t>
    <rPh sb="0" eb="2">
      <t>タヨウ</t>
    </rPh>
    <rPh sb="3" eb="5">
      <t>コウヨウ</t>
    </rPh>
    <rPh sb="7" eb="9">
      <t>コウケン</t>
    </rPh>
    <phoneticPr fontId="22"/>
  </si>
  <si>
    <t>環境対策認定制度等</t>
    <rPh sb="0" eb="2">
      <t>カンキョウ</t>
    </rPh>
    <rPh sb="2" eb="4">
      <t>タイサク</t>
    </rPh>
    <rPh sb="4" eb="6">
      <t>ニンテイ</t>
    </rPh>
    <rPh sb="6" eb="8">
      <t>セイド</t>
    </rPh>
    <rPh sb="8" eb="9">
      <t>トウ</t>
    </rPh>
    <phoneticPr fontId="22"/>
  </si>
  <si>
    <t>労働安全衛生活動</t>
    <rPh sb="0" eb="2">
      <t>ロウドウ</t>
    </rPh>
    <rPh sb="2" eb="4">
      <t>アンゼン</t>
    </rPh>
    <rPh sb="4" eb="6">
      <t>エイセイ</t>
    </rPh>
    <rPh sb="6" eb="8">
      <t>カツドウ</t>
    </rPh>
    <phoneticPr fontId="22"/>
  </si>
  <si>
    <t>工種</t>
    <rPh sb="0" eb="2">
      <t>コウシュ</t>
    </rPh>
    <phoneticPr fontId="22"/>
  </si>
  <si>
    <t>規格</t>
    <rPh sb="0" eb="2">
      <t>キカク</t>
    </rPh>
    <phoneticPr fontId="22"/>
  </si>
  <si>
    <t>水田</t>
    <rPh sb="0" eb="2">
      <t>スイデン</t>
    </rPh>
    <phoneticPr fontId="22"/>
  </si>
  <si>
    <t>整地工</t>
    <rPh sb="0" eb="2">
      <t>セイチ</t>
    </rPh>
    <rPh sb="2" eb="3">
      <t>コウ</t>
    </rPh>
    <phoneticPr fontId="22"/>
  </si>
  <si>
    <t>暗渠排水工</t>
    <rPh sb="0" eb="2">
      <t>アンキョ</t>
    </rPh>
    <rPh sb="2" eb="4">
      <t>ハイスイ</t>
    </rPh>
    <rPh sb="4" eb="5">
      <t>コウ</t>
    </rPh>
    <phoneticPr fontId="22"/>
  </si>
  <si>
    <t>客土工</t>
    <rPh sb="0" eb="2">
      <t>キャクド</t>
    </rPh>
    <rPh sb="2" eb="3">
      <t>コウ</t>
    </rPh>
    <phoneticPr fontId="22"/>
  </si>
  <si>
    <t>畑地</t>
    <rPh sb="0" eb="2">
      <t>ハタチ</t>
    </rPh>
    <phoneticPr fontId="22"/>
  </si>
  <si>
    <t>区画整理工</t>
    <rPh sb="0" eb="2">
      <t>クカク</t>
    </rPh>
    <rPh sb="2" eb="4">
      <t>セイリ</t>
    </rPh>
    <rPh sb="4" eb="5">
      <t>コウ</t>
    </rPh>
    <phoneticPr fontId="22"/>
  </si>
  <si>
    <t>水田・畑地</t>
    <rPh sb="0" eb="2">
      <t>スイデン</t>
    </rPh>
    <rPh sb="3" eb="5">
      <t>ハタチ</t>
    </rPh>
    <phoneticPr fontId="22"/>
  </si>
  <si>
    <t>除レキ工</t>
    <rPh sb="0" eb="1">
      <t>ジョ</t>
    </rPh>
    <rPh sb="3" eb="4">
      <t>コウ</t>
    </rPh>
    <phoneticPr fontId="22"/>
  </si>
  <si>
    <t>用水路工</t>
    <rPh sb="0" eb="3">
      <t>ヨウスイロ</t>
    </rPh>
    <rPh sb="3" eb="4">
      <t>コウ</t>
    </rPh>
    <phoneticPr fontId="22"/>
  </si>
  <si>
    <t>排水路工</t>
    <rPh sb="0" eb="3">
      <t>ハイスイロ</t>
    </rPh>
    <rPh sb="3" eb="4">
      <t>コウ</t>
    </rPh>
    <phoneticPr fontId="22"/>
  </si>
  <si>
    <t>車道本体</t>
    <rPh sb="0" eb="2">
      <t>シャドウ</t>
    </rPh>
    <rPh sb="2" eb="4">
      <t>ホンタイ</t>
    </rPh>
    <phoneticPr fontId="22"/>
  </si>
  <si>
    <t>道路改良工</t>
    <rPh sb="0" eb="2">
      <t>ドウロ</t>
    </rPh>
    <rPh sb="2" eb="5">
      <t>カイリョウコウ</t>
    </rPh>
    <phoneticPr fontId="22"/>
  </si>
  <si>
    <t>営農用水（管路）</t>
    <rPh sb="0" eb="2">
      <t>エイノウ</t>
    </rPh>
    <rPh sb="2" eb="4">
      <t>ヨウスイ</t>
    </rPh>
    <rPh sb="5" eb="7">
      <t>カンロ</t>
    </rPh>
    <phoneticPr fontId="22"/>
  </si>
  <si>
    <t>畑かん（管路）</t>
    <rPh sb="0" eb="1">
      <t>ハタ</t>
    </rPh>
    <rPh sb="4" eb="6">
      <t>カンロ</t>
    </rPh>
    <phoneticPr fontId="22"/>
  </si>
  <si>
    <t>応急処置実施日は、開始日を記入すること</t>
    <rPh sb="0" eb="2">
      <t>オウキュウ</t>
    </rPh>
    <rPh sb="2" eb="4">
      <t>ショチ</t>
    </rPh>
    <rPh sb="4" eb="7">
      <t>ジッシビ</t>
    </rPh>
    <rPh sb="9" eb="12">
      <t>カイシビ</t>
    </rPh>
    <rPh sb="13" eb="15">
      <t>キニュウ</t>
    </rPh>
    <phoneticPr fontId="11"/>
  </si>
  <si>
    <t>施工
年度</t>
    <rPh sb="0" eb="2">
      <t>セコウ</t>
    </rPh>
    <rPh sb="3" eb="5">
      <t>ネンド</t>
    </rPh>
    <phoneticPr fontId="11"/>
  </si>
  <si>
    <t>※実施時期は開始日を記入すること。</t>
    <rPh sb="1" eb="3">
      <t>ジッシ</t>
    </rPh>
    <rPh sb="3" eb="5">
      <t>ジキ</t>
    </rPh>
    <rPh sb="6" eb="9">
      <t>カイシビ</t>
    </rPh>
    <rPh sb="10" eb="12">
      <t>キニュウ</t>
    </rPh>
    <phoneticPr fontId="11"/>
  </si>
  <si>
    <t>◆企業の施工能力等</t>
    <rPh sb="1" eb="3">
      <t>キギョウ</t>
    </rPh>
    <rPh sb="4" eb="6">
      <t>セコウ</t>
    </rPh>
    <rPh sb="6" eb="8">
      <t>ノウリョク</t>
    </rPh>
    <rPh sb="8" eb="9">
      <t>トウ</t>
    </rPh>
    <phoneticPr fontId="11"/>
  </si>
  <si>
    <t>奨学金に関する支援の取組</t>
    <rPh sb="4" eb="5">
      <t>カン</t>
    </rPh>
    <rPh sb="7" eb="9">
      <t>シエン</t>
    </rPh>
    <phoneticPr fontId="11"/>
  </si>
  <si>
    <t>③奨学金に関する支援の取組</t>
    <rPh sb="1" eb="4">
      <t>ショウガクキン</t>
    </rPh>
    <rPh sb="5" eb="6">
      <t>カン</t>
    </rPh>
    <rPh sb="8" eb="10">
      <t>シエン</t>
    </rPh>
    <rPh sb="11" eb="13">
      <t>トリクミ</t>
    </rPh>
    <phoneticPr fontId="11"/>
  </si>
  <si>
    <t>企業の施工能力等</t>
    <rPh sb="0" eb="2">
      <t>キギョウ</t>
    </rPh>
    <rPh sb="3" eb="5">
      <t>セコウ</t>
    </rPh>
    <rPh sb="5" eb="7">
      <t>ノウリョク</t>
    </rPh>
    <rPh sb="7" eb="8">
      <t>トウ</t>
    </rPh>
    <phoneticPr fontId="11"/>
  </si>
  <si>
    <t>　①奨学金返還の支援（代理返還）、又は奨学金支給（給付団体への出資を含む）を行っている、又は行う規定を
　設けていることが確認できる書類等（企業や奨学金給付団体等のホームページへの掲載、求人票、社内規定等）
　の写し（会社名の確認できない書類等は不可とする。）
　②道内市町村の奨学金返還制度の認定（登録）企業となっていることが確認できる書類等（市町村のホームペー
　ジへの掲載、市町村が発行する証明書（認定書、登録書）の写し
　③独立行政法人日本学生支援機構（ＪＡＳＳＯ）のホームページの「企業の奨学金返還支援（代理返還）制度」
　に登載されていることが確認できる書類（ＨＰの当該箇所等）の写し。</t>
    <phoneticPr fontId="11"/>
  </si>
  <si>
    <t>①卒業・修了証書又は卒業・修了証明書の写し
②雇用契約書の写しなど雇用契約の内容がわかる書類
③健康保険加入者：健康保険厚生年金被保険者資格取得確認通知書の写し＋健康保険厚生年金被保険者標準報酬決定通知書の写し
④健康保険未加入者：雇用保険被保険者資格取得等確認通知書の写し＋源泉徴収簿の写し
⑤３ヶ月を超える継続雇用関係がわかる書面（賃金台帳の写しなど）</t>
    <rPh sb="4" eb="6">
      <t>シュウリョウ</t>
    </rPh>
    <rPh sb="13" eb="15">
      <t>シュウリョウ</t>
    </rPh>
    <phoneticPr fontId="11"/>
  </si>
  <si>
    <t>～</t>
    <phoneticPr fontId="11"/>
  </si>
  <si>
    <t>①　令和5・6年度北海道建設工事等競争入札参加資格審査において「障がい者」を評価　　　</t>
    <phoneticPr fontId="11"/>
  </si>
  <si>
    <t>③</t>
    <phoneticPr fontId="11"/>
  </si>
  <si>
    <t>有効期限</t>
    <rPh sb="0" eb="2">
      <t>ユウコウ</t>
    </rPh>
    <rPh sb="2" eb="4">
      <t>キゲン</t>
    </rPh>
    <phoneticPr fontId="11"/>
  </si>
  <si>
    <t>③北海道働き方改革推進企業認定制度の「障がい者」を評価</t>
    <phoneticPr fontId="11"/>
  </si>
  <si>
    <t>認定書の写し</t>
    <rPh sb="0" eb="3">
      <t>ニンテイショ</t>
    </rPh>
    <rPh sb="4" eb="5">
      <t>ウツ</t>
    </rPh>
    <phoneticPr fontId="11"/>
  </si>
  <si>
    <t>項目</t>
    <rPh sb="0" eb="2">
      <t>コウモク</t>
    </rPh>
    <phoneticPr fontId="11"/>
  </si>
  <si>
    <t>変更があった場合提出</t>
    <rPh sb="0" eb="2">
      <t>ヘンコウ</t>
    </rPh>
    <rPh sb="6" eb="8">
      <t>バアイ</t>
    </rPh>
    <rPh sb="8" eb="10">
      <t>テイシュツ</t>
    </rPh>
    <phoneticPr fontId="11"/>
  </si>
  <si>
    <t>事前登録票　証明書類一覧表</t>
    <rPh sb="0" eb="2">
      <t>ジゼン</t>
    </rPh>
    <rPh sb="2" eb="5">
      <t>トウロクヒョウ</t>
    </rPh>
    <rPh sb="6" eb="8">
      <t>ショウメイ</t>
    </rPh>
    <rPh sb="8" eb="10">
      <t>ショルイ</t>
    </rPh>
    <rPh sb="10" eb="13">
      <t>イチランヒョウ</t>
    </rPh>
    <phoneticPr fontId="11"/>
  </si>
  <si>
    <t>令和5・6年度北海道建設工事等競争入札参加資格審査「障がい者」の取組を評価　　　</t>
    <rPh sb="32" eb="34">
      <t>トリクミ</t>
    </rPh>
    <phoneticPr fontId="11"/>
  </si>
  <si>
    <t>北海道働き方改革推進企業認定制度の「障がい者」の取組を評価</t>
    <rPh sb="0" eb="3">
      <t>ホッカイドウ</t>
    </rPh>
    <rPh sb="3" eb="4">
      <t>ハタラ</t>
    </rPh>
    <rPh sb="5" eb="6">
      <t>カタ</t>
    </rPh>
    <rPh sb="6" eb="8">
      <t>カイカク</t>
    </rPh>
    <rPh sb="8" eb="10">
      <t>スイシン</t>
    </rPh>
    <rPh sb="10" eb="12">
      <t>キギョウ</t>
    </rPh>
    <rPh sb="12" eb="14">
      <t>ニンテイ</t>
    </rPh>
    <rPh sb="14" eb="16">
      <t>セイド</t>
    </rPh>
    <rPh sb="18" eb="19">
      <t>ショウ</t>
    </rPh>
    <rPh sb="21" eb="22">
      <t>シャ</t>
    </rPh>
    <rPh sb="24" eb="26">
      <t>トリクミ</t>
    </rPh>
    <rPh sb="27" eb="29">
      <t>ヒョウカ</t>
    </rPh>
    <phoneticPr fontId="11"/>
  </si>
  <si>
    <t>工事施行成績（様式ー４参照）</t>
    <rPh sb="0" eb="2">
      <t>コウジ</t>
    </rPh>
    <rPh sb="2" eb="4">
      <t>セコウ</t>
    </rPh>
    <rPh sb="4" eb="6">
      <t>セイセキ</t>
    </rPh>
    <rPh sb="11" eb="13">
      <t>サンショウ</t>
    </rPh>
    <phoneticPr fontId="11"/>
  </si>
  <si>
    <t>北海道農政部工事等優秀業者表彰（様式－４参照）</t>
    <rPh sb="0" eb="3">
      <t>ホッカイドウ</t>
    </rPh>
    <rPh sb="3" eb="9">
      <t>ノウセイブコウジトウ</t>
    </rPh>
    <rPh sb="9" eb="11">
      <t>ユウシュウ</t>
    </rPh>
    <rPh sb="11" eb="13">
      <t>ギョウシャ</t>
    </rPh>
    <rPh sb="13" eb="15">
      <t>ヒョウショウ</t>
    </rPh>
    <rPh sb="16" eb="18">
      <t>ヨウシキ</t>
    </rPh>
    <rPh sb="20" eb="22">
      <t>サンショウ</t>
    </rPh>
    <phoneticPr fontId="9"/>
  </si>
  <si>
    <t>ISOマネジメントシステムの取得（様式－４参照）</t>
    <rPh sb="14" eb="16">
      <t>シュトク</t>
    </rPh>
    <rPh sb="17" eb="19">
      <t>ヨウシキ</t>
    </rPh>
    <rPh sb="21" eb="23">
      <t>サンショウ</t>
    </rPh>
    <phoneticPr fontId="9"/>
  </si>
  <si>
    <t>技術者等の育成・確保（様式－６－１（２）参照）</t>
    <rPh sb="0" eb="3">
      <t>ギジュツシャ</t>
    </rPh>
    <rPh sb="3" eb="4">
      <t>トウ</t>
    </rPh>
    <rPh sb="5" eb="7">
      <t>イクセイ</t>
    </rPh>
    <rPh sb="8" eb="10">
      <t>カクホ</t>
    </rPh>
    <rPh sb="11" eb="13">
      <t>ヨウシキ</t>
    </rPh>
    <rPh sb="20" eb="22">
      <t>サンショウ</t>
    </rPh>
    <phoneticPr fontId="11"/>
  </si>
  <si>
    <t>新規の雇用（様式－６－２参照）</t>
    <rPh sb="0" eb="2">
      <t>シンキ</t>
    </rPh>
    <rPh sb="3" eb="5">
      <t>コヨウ</t>
    </rPh>
    <rPh sb="6" eb="8">
      <t>ヨウシキ</t>
    </rPh>
    <rPh sb="12" eb="14">
      <t>サンショウ</t>
    </rPh>
    <phoneticPr fontId="9"/>
  </si>
  <si>
    <t>労働環境改善（様式－６－２参照）</t>
    <rPh sb="0" eb="2">
      <t>ロウドウ</t>
    </rPh>
    <rPh sb="2" eb="6">
      <t>カンキョウカイゼン</t>
    </rPh>
    <rPh sb="7" eb="9">
      <t>ヨウシキ</t>
    </rPh>
    <rPh sb="13" eb="15">
      <t>サンショウ</t>
    </rPh>
    <phoneticPr fontId="11"/>
  </si>
  <si>
    <t>仕事と家庭の両立支援（様式－６－２参照）</t>
    <rPh sb="0" eb="2">
      <t>シゴト</t>
    </rPh>
    <rPh sb="3" eb="5">
      <t>カテイ</t>
    </rPh>
    <rPh sb="6" eb="8">
      <t>リョウリツ</t>
    </rPh>
    <rPh sb="8" eb="10">
      <t>シエン</t>
    </rPh>
    <rPh sb="11" eb="13">
      <t>ヨウシキ</t>
    </rPh>
    <rPh sb="17" eb="19">
      <t>サンショウ</t>
    </rPh>
    <phoneticPr fontId="11"/>
  </si>
  <si>
    <t>高年齢継続雇用（様式－６－３参照）</t>
    <rPh sb="0" eb="1">
      <t>コウ</t>
    </rPh>
    <rPh sb="1" eb="3">
      <t>ネンレイ</t>
    </rPh>
    <rPh sb="3" eb="5">
      <t>ケイゾク</t>
    </rPh>
    <rPh sb="5" eb="7">
      <t>コヨウ</t>
    </rPh>
    <rPh sb="8" eb="10">
      <t>ヨウシキ</t>
    </rPh>
    <rPh sb="14" eb="16">
      <t>サンショウ</t>
    </rPh>
    <phoneticPr fontId="9"/>
  </si>
  <si>
    <t>女性の活躍支援（様式－６－３参照）</t>
    <rPh sb="0" eb="2">
      <t>ジョセイ</t>
    </rPh>
    <rPh sb="3" eb="5">
      <t>カツヤク</t>
    </rPh>
    <rPh sb="5" eb="7">
      <t>シエン</t>
    </rPh>
    <rPh sb="8" eb="10">
      <t>ヨウシキ</t>
    </rPh>
    <rPh sb="14" eb="16">
      <t>サンショウ</t>
    </rPh>
    <phoneticPr fontId="9"/>
  </si>
  <si>
    <t>主たる営業所の所在地（様式－６－４参照）</t>
    <rPh sb="11" eb="13">
      <t>ヨウシキ</t>
    </rPh>
    <rPh sb="17" eb="19">
      <t>サンショウ</t>
    </rPh>
    <phoneticPr fontId="11"/>
  </si>
  <si>
    <t>農業農村の有する多面的機能の維持増進活動の実績（様式－６－４参照）</t>
    <rPh sb="0" eb="2">
      <t>ノウギョウ</t>
    </rPh>
    <rPh sb="2" eb="4">
      <t>ノウソン</t>
    </rPh>
    <rPh sb="5" eb="6">
      <t>ユウ</t>
    </rPh>
    <rPh sb="8" eb="11">
      <t>タメンテキ</t>
    </rPh>
    <rPh sb="11" eb="13">
      <t>キノウ</t>
    </rPh>
    <rPh sb="14" eb="16">
      <t>イジ</t>
    </rPh>
    <rPh sb="16" eb="18">
      <t>ゾウシン</t>
    </rPh>
    <rPh sb="18" eb="20">
      <t>カツドウ</t>
    </rPh>
    <rPh sb="21" eb="23">
      <t>ジッセキ</t>
    </rPh>
    <rPh sb="24" eb="26">
      <t>ヨウシキ</t>
    </rPh>
    <rPh sb="30" eb="32">
      <t>サンショウ</t>
    </rPh>
    <phoneticPr fontId="9"/>
  </si>
  <si>
    <t>緊急時応急措置（様式－６－４参照）</t>
    <rPh sb="0" eb="3">
      <t>キンキュウジ</t>
    </rPh>
    <rPh sb="3" eb="5">
      <t>オウキュウ</t>
    </rPh>
    <rPh sb="5" eb="7">
      <t>ソチ</t>
    </rPh>
    <rPh sb="8" eb="10">
      <t>ヨウシキ</t>
    </rPh>
    <rPh sb="14" eb="16">
      <t>サンショウ</t>
    </rPh>
    <phoneticPr fontId="9"/>
  </si>
  <si>
    <t>多様な雇用への貢献（様式－６－４参照）</t>
    <rPh sb="0" eb="2">
      <t>タヨウ</t>
    </rPh>
    <rPh sb="3" eb="5">
      <t>コヨウ</t>
    </rPh>
    <rPh sb="7" eb="9">
      <t>コウケン</t>
    </rPh>
    <rPh sb="10" eb="12">
      <t>ヨウシキ</t>
    </rPh>
    <rPh sb="16" eb="18">
      <t>サンショウ</t>
    </rPh>
    <phoneticPr fontId="9"/>
  </si>
  <si>
    <t>環境対策認定制度等（様式－６－５（１）参照）</t>
    <rPh sb="0" eb="2">
      <t>カンキョウ</t>
    </rPh>
    <rPh sb="2" eb="4">
      <t>タイサク</t>
    </rPh>
    <rPh sb="4" eb="6">
      <t>ニンテイ</t>
    </rPh>
    <rPh sb="6" eb="9">
      <t>セイドトウ</t>
    </rPh>
    <rPh sb="10" eb="12">
      <t>ヨウシキ</t>
    </rPh>
    <rPh sb="19" eb="21">
      <t>サンショウ</t>
    </rPh>
    <phoneticPr fontId="9"/>
  </si>
  <si>
    <t>労働安全衛生活動（様式－６－５（１）参照）</t>
    <rPh sb="0" eb="2">
      <t>ロウドウ</t>
    </rPh>
    <rPh sb="2" eb="4">
      <t>アンゼン</t>
    </rPh>
    <rPh sb="4" eb="6">
      <t>エイセイ</t>
    </rPh>
    <rPh sb="6" eb="8">
      <t>カツドウ</t>
    </rPh>
    <rPh sb="9" eb="11">
      <t>ヨウシキ</t>
    </rPh>
    <rPh sb="18" eb="20">
      <t>サンショウ</t>
    </rPh>
    <phoneticPr fontId="9"/>
  </si>
  <si>
    <t>◆過去10年間の同種工事に関する調書（技術評価項目申請書　別紙参照）</t>
    <rPh sb="1" eb="3">
      <t>カコ</t>
    </rPh>
    <rPh sb="5" eb="7">
      <t>ネンカン</t>
    </rPh>
    <rPh sb="8" eb="10">
      <t>ドウシュ</t>
    </rPh>
    <rPh sb="10" eb="12">
      <t>コウジ</t>
    </rPh>
    <rPh sb="13" eb="14">
      <t>カン</t>
    </rPh>
    <rPh sb="16" eb="18">
      <t>チョウショ</t>
    </rPh>
    <rPh sb="19" eb="21">
      <t>ギジュツ</t>
    </rPh>
    <rPh sb="21" eb="23">
      <t>ヒョウカ</t>
    </rPh>
    <rPh sb="23" eb="25">
      <t>コウモク</t>
    </rPh>
    <rPh sb="25" eb="28">
      <t>シンセイショ</t>
    </rPh>
    <rPh sb="29" eb="31">
      <t>ベッシ</t>
    </rPh>
    <rPh sb="31" eb="33">
      <t>サンショウ</t>
    </rPh>
    <phoneticPr fontId="11"/>
  </si>
  <si>
    <t>◆過去１０年間の地域精通度（技術評価項目申請書　別紙参照）</t>
    <rPh sb="1" eb="3">
      <t>カコ</t>
    </rPh>
    <rPh sb="5" eb="7">
      <t>ネンカン</t>
    </rPh>
    <rPh sb="8" eb="10">
      <t>チイキ</t>
    </rPh>
    <rPh sb="10" eb="12">
      <t>セイツウ</t>
    </rPh>
    <rPh sb="12" eb="13">
      <t>ド</t>
    </rPh>
    <phoneticPr fontId="22"/>
  </si>
  <si>
    <t>季節労働者等雇用実績（技術評価項目申請書　別紙参照）</t>
    <rPh sb="0" eb="2">
      <t>キセツ</t>
    </rPh>
    <rPh sb="2" eb="5">
      <t>ロウドウシャ</t>
    </rPh>
    <rPh sb="5" eb="6">
      <t>トウ</t>
    </rPh>
    <rPh sb="6" eb="8">
      <t>コヨウ</t>
    </rPh>
    <rPh sb="8" eb="10">
      <t>ジッセキ</t>
    </rPh>
    <phoneticPr fontId="22"/>
  </si>
  <si>
    <t>雇用環境への取組あり（①建設雇用優良事業所表彰　②通年雇用　③奨学金に関する支援の取組）</t>
    <phoneticPr fontId="11"/>
  </si>
  <si>
    <t>いずれかに該当あり（①「障がい者」取組、②協力雇用主制度、③推進企業認定「障がい者」取組）</t>
    <phoneticPr fontId="11"/>
  </si>
  <si>
    <t>雇用環境への取組あり（①建設雇用優良事業所表彰　②通年雇用　③奨学金に関する支援の取組）</t>
    <phoneticPr fontId="11"/>
  </si>
  <si>
    <t>提出書類一覧</t>
    <rPh sb="0" eb="2">
      <t>テイシュツ</t>
    </rPh>
    <rPh sb="2" eb="4">
      <t>ショルイ</t>
    </rPh>
    <rPh sb="4" eb="6">
      <t>イチラン</t>
    </rPh>
    <phoneticPr fontId="11"/>
  </si>
  <si>
    <t>簡易総合評価落札方式　事前登録（変更）申請書</t>
    <rPh sb="16" eb="18">
      <t>ヘンコウ</t>
    </rPh>
    <rPh sb="19" eb="22">
      <t>シンセイショ</t>
    </rPh>
    <phoneticPr fontId="11"/>
  </si>
  <si>
    <t>評価点事前登録（変更）　自己採点申請書</t>
    <rPh sb="0" eb="2">
      <t>ヒョウカ</t>
    </rPh>
    <rPh sb="2" eb="3">
      <t>テン</t>
    </rPh>
    <rPh sb="3" eb="5">
      <t>ジゼン</t>
    </rPh>
    <rPh sb="5" eb="7">
      <t>トウロク</t>
    </rPh>
    <rPh sb="8" eb="10">
      <t>ヘンコウ</t>
    </rPh>
    <rPh sb="12" eb="14">
      <t>ジコ</t>
    </rPh>
    <rPh sb="14" eb="16">
      <t>サイテン</t>
    </rPh>
    <rPh sb="16" eb="19">
      <t>シンセイショ</t>
    </rPh>
    <phoneticPr fontId="4"/>
  </si>
  <si>
    <t>留意事項</t>
    <rPh sb="0" eb="2">
      <t>リュウイ</t>
    </rPh>
    <rPh sb="2" eb="4">
      <t>ジコウ</t>
    </rPh>
    <phoneticPr fontId="11"/>
  </si>
  <si>
    <t>・</t>
    <phoneticPr fontId="11"/>
  </si>
  <si>
    <r>
      <rPr>
        <sz val="9"/>
        <color rgb="FFFF0000"/>
        <rFont val="Meiryo UI"/>
        <family val="3"/>
        <charset val="128"/>
      </rPr>
      <t>非表示ファイル</t>
    </r>
    <r>
      <rPr>
        <sz val="9"/>
        <color theme="1"/>
        <rFont val="Meiryo UI"/>
        <family val="3"/>
        <charset val="128"/>
      </rPr>
      <t>がありますが削除しないようお願いします。</t>
    </r>
    <rPh sb="0" eb="3">
      <t>ヒヒョウジ</t>
    </rPh>
    <rPh sb="13" eb="15">
      <t>サクジョ</t>
    </rPh>
    <rPh sb="21" eb="22">
      <t>ネガ</t>
    </rPh>
    <phoneticPr fontId="11"/>
  </si>
  <si>
    <r>
      <t>セルに入力を行うと</t>
    </r>
    <r>
      <rPr>
        <sz val="9"/>
        <color rgb="FFFF0000"/>
        <rFont val="Meiryo UI"/>
        <family val="3"/>
        <charset val="128"/>
      </rPr>
      <t>青色</t>
    </r>
    <r>
      <rPr>
        <sz val="9"/>
        <color theme="1"/>
        <rFont val="Meiryo UI"/>
        <family val="3"/>
        <charset val="128"/>
      </rPr>
      <t>が消えます。パソコンの能力により表示が不十分になる場合がありますが問題ありません。</t>
    </r>
    <rPh sb="3" eb="5">
      <t>ニュウリョク</t>
    </rPh>
    <rPh sb="6" eb="7">
      <t>オコナ</t>
    </rPh>
    <rPh sb="9" eb="11">
      <t>アオイロ</t>
    </rPh>
    <rPh sb="12" eb="13">
      <t>キ</t>
    </rPh>
    <rPh sb="22" eb="24">
      <t>ノウリョク</t>
    </rPh>
    <rPh sb="27" eb="29">
      <t>ヒョウジ</t>
    </rPh>
    <rPh sb="30" eb="33">
      <t>フジュウブン</t>
    </rPh>
    <rPh sb="36" eb="38">
      <t>バアイ</t>
    </rPh>
    <rPh sb="44" eb="46">
      <t>モンダイ</t>
    </rPh>
    <phoneticPr fontId="11"/>
  </si>
  <si>
    <r>
      <t>間違いを発見した場合は</t>
    </r>
    <r>
      <rPr>
        <sz val="9"/>
        <color rgb="FFFF0000"/>
        <rFont val="Meiryo UI"/>
        <family val="3"/>
        <charset val="128"/>
      </rPr>
      <t>整備課主査（団体営）</t>
    </r>
    <r>
      <rPr>
        <sz val="9"/>
        <color theme="1"/>
        <rFont val="Meiryo UI"/>
        <family val="3"/>
        <charset val="128"/>
      </rPr>
      <t>まで連絡お願いします。</t>
    </r>
    <rPh sb="0" eb="2">
      <t>マチガ</t>
    </rPh>
    <rPh sb="4" eb="6">
      <t>ハッケン</t>
    </rPh>
    <rPh sb="8" eb="10">
      <t>バアイ</t>
    </rPh>
    <rPh sb="11" eb="14">
      <t>セイビカ</t>
    </rPh>
    <rPh sb="14" eb="16">
      <t>シュサ</t>
    </rPh>
    <rPh sb="17" eb="19">
      <t>ダンタイ</t>
    </rPh>
    <rPh sb="19" eb="20">
      <t>エイ</t>
    </rPh>
    <rPh sb="23" eb="25">
      <t>レンラク</t>
    </rPh>
    <rPh sb="26" eb="27">
      <t>ネガ</t>
    </rPh>
    <phoneticPr fontId="11"/>
  </si>
  <si>
    <r>
      <rPr>
        <sz val="9"/>
        <color rgb="FFFF0000"/>
        <rFont val="Meiryo UI"/>
        <family val="3"/>
        <charset val="128"/>
      </rPr>
      <t>雇用労働者就労状況報告書の写し</t>
    </r>
    <r>
      <rPr>
        <sz val="9"/>
        <color theme="1"/>
        <rFont val="Meiryo UI"/>
        <family val="3"/>
        <charset val="128"/>
      </rPr>
      <t>を提出すること。</t>
    </r>
    <rPh sb="0" eb="2">
      <t>コヨウ</t>
    </rPh>
    <rPh sb="2" eb="5">
      <t>ロウドウシャ</t>
    </rPh>
    <rPh sb="5" eb="7">
      <t>シュウロウ</t>
    </rPh>
    <rPh sb="7" eb="9">
      <t>ジョウキョウ</t>
    </rPh>
    <rPh sb="9" eb="12">
      <t>ホウコクショ</t>
    </rPh>
    <rPh sb="13" eb="14">
      <t>ウツ</t>
    </rPh>
    <rPh sb="16" eb="18">
      <t>テイシュツ</t>
    </rPh>
    <phoneticPr fontId="4"/>
  </si>
  <si>
    <r>
      <rPr>
        <sz val="9"/>
        <color rgb="FFFF0000"/>
        <rFont val="Meiryo UI"/>
        <family val="3"/>
        <charset val="128"/>
      </rPr>
      <t>工事施工実績の証明書類は不要</t>
    </r>
    <r>
      <rPr>
        <sz val="9"/>
        <color theme="1"/>
        <rFont val="Meiryo UI"/>
        <family val="3"/>
        <charset val="128"/>
      </rPr>
      <t>です。</t>
    </r>
    <rPh sb="0" eb="2">
      <t>コウジ</t>
    </rPh>
    <rPh sb="2" eb="4">
      <t>セコウ</t>
    </rPh>
    <rPh sb="4" eb="6">
      <t>ジッセキ</t>
    </rPh>
    <rPh sb="7" eb="9">
      <t>ショウメイ</t>
    </rPh>
    <rPh sb="9" eb="11">
      <t>ショルイ</t>
    </rPh>
    <rPh sb="12" eb="14">
      <t>フヨウ</t>
    </rPh>
    <phoneticPr fontId="4"/>
  </si>
  <si>
    <r>
      <rPr>
        <sz val="9"/>
        <color rgb="FFFF0000"/>
        <rFont val="Meiryo UI"/>
        <family val="3"/>
        <charset val="128"/>
      </rPr>
      <t>黄色のセル</t>
    </r>
    <r>
      <rPr>
        <sz val="9"/>
        <color theme="1"/>
        <rFont val="Meiryo UI"/>
        <family val="3"/>
        <charset val="128"/>
      </rPr>
      <t>は</t>
    </r>
    <r>
      <rPr>
        <sz val="9"/>
        <color rgb="FFFF0000"/>
        <rFont val="Meiryo UI"/>
        <family val="3"/>
        <charset val="128"/>
      </rPr>
      <t>計算式</t>
    </r>
    <r>
      <rPr>
        <sz val="9"/>
        <color theme="1"/>
        <rFont val="Meiryo UI"/>
        <family val="3"/>
        <charset val="128"/>
      </rPr>
      <t>が入力されています。削除しないようお願いします。また、</t>
    </r>
    <r>
      <rPr>
        <sz val="9"/>
        <color rgb="FFFF0000"/>
        <rFont val="Meiryo UI"/>
        <family val="3"/>
        <charset val="128"/>
      </rPr>
      <t>行の挿入・削除</t>
    </r>
    <r>
      <rPr>
        <sz val="9"/>
        <color theme="1"/>
        <rFont val="Meiryo UI"/>
        <family val="3"/>
        <charset val="128"/>
      </rPr>
      <t>は行わないでください。</t>
    </r>
    <rPh sb="0" eb="2">
      <t>キイロ</t>
    </rPh>
    <rPh sb="6" eb="8">
      <t>ケイサン</t>
    </rPh>
    <rPh sb="8" eb="9">
      <t>シキ</t>
    </rPh>
    <rPh sb="10" eb="12">
      <t>ニュウリョク</t>
    </rPh>
    <rPh sb="19" eb="21">
      <t>サクジョ</t>
    </rPh>
    <rPh sb="27" eb="28">
      <t>ネガ</t>
    </rPh>
    <rPh sb="36" eb="37">
      <t>ギョウ</t>
    </rPh>
    <rPh sb="38" eb="40">
      <t>ソウニュウ</t>
    </rPh>
    <rPh sb="41" eb="43">
      <t>サクジョ</t>
    </rPh>
    <rPh sb="44" eb="45">
      <t>オコナ</t>
    </rPh>
    <phoneticPr fontId="11"/>
  </si>
  <si>
    <r>
      <t>入力内容は</t>
    </r>
    <r>
      <rPr>
        <sz val="9"/>
        <color rgb="FFFF0000"/>
        <rFont val="Meiryo UI"/>
        <family val="3"/>
        <charset val="128"/>
      </rPr>
      <t>技術評価項目申請書</t>
    </r>
    <r>
      <rPr>
        <sz val="9"/>
        <color theme="1"/>
        <rFont val="Meiryo UI"/>
        <family val="3"/>
        <charset val="128"/>
      </rPr>
      <t>と同じです。</t>
    </r>
    <rPh sb="0" eb="2">
      <t>ニュウリョク</t>
    </rPh>
    <rPh sb="2" eb="4">
      <t>ナイヨウ</t>
    </rPh>
    <rPh sb="5" eb="7">
      <t>ギジュツ</t>
    </rPh>
    <rPh sb="7" eb="9">
      <t>ヒョウカ</t>
    </rPh>
    <rPh sb="9" eb="11">
      <t>コウモク</t>
    </rPh>
    <rPh sb="11" eb="14">
      <t>シンセイショ</t>
    </rPh>
    <rPh sb="15" eb="16">
      <t>オナ</t>
    </rPh>
    <phoneticPr fontId="11"/>
  </si>
  <si>
    <t>企業の施工能力等</t>
    <rPh sb="0" eb="2">
      <t>キギョウ</t>
    </rPh>
    <rPh sb="3" eb="5">
      <t>セコウ</t>
    </rPh>
    <rPh sb="5" eb="7">
      <t>ノウリョク</t>
    </rPh>
    <rPh sb="7" eb="8">
      <t>トウ</t>
    </rPh>
    <phoneticPr fontId="4"/>
  </si>
  <si>
    <r>
      <t>提出時のファイル名は、</t>
    </r>
    <r>
      <rPr>
        <sz val="9"/>
        <color rgb="FFFF0000"/>
        <rFont val="Meiryo UI"/>
        <family val="3"/>
        <charset val="128"/>
      </rPr>
      <t>「日付＿会社名＿事前登録」</t>
    </r>
    <r>
      <rPr>
        <sz val="9"/>
        <color theme="1"/>
        <rFont val="Meiryo UI"/>
        <family val="3"/>
        <charset val="128"/>
      </rPr>
      <t>としてください。例：「240601_加茂建設（株）_事前登録」</t>
    </r>
    <rPh sb="0" eb="2">
      <t>テイシュツ</t>
    </rPh>
    <rPh sb="2" eb="3">
      <t>ジ</t>
    </rPh>
    <rPh sb="8" eb="9">
      <t>メイ</t>
    </rPh>
    <rPh sb="32" eb="33">
      <t>レイ</t>
    </rPh>
    <phoneticPr fontId="11"/>
  </si>
  <si>
    <r>
      <t>入力欄の変更は、</t>
    </r>
    <r>
      <rPr>
        <sz val="9"/>
        <color rgb="FFFF0000"/>
        <rFont val="Meiryo UI"/>
        <family val="3"/>
        <charset val="128"/>
      </rPr>
      <t>変更があった場合</t>
    </r>
    <r>
      <rPr>
        <sz val="9"/>
        <color theme="1"/>
        <rFont val="Meiryo UI"/>
        <family val="3"/>
        <charset val="128"/>
      </rPr>
      <t>使用してください。変更の定義は、</t>
    </r>
    <r>
      <rPr>
        <sz val="9"/>
        <color rgb="FFFF0000"/>
        <rFont val="Meiryo UI"/>
        <family val="3"/>
        <charset val="128"/>
      </rPr>
      <t>入力内容の変更のほか提出書類の変更</t>
    </r>
    <r>
      <rPr>
        <sz val="9"/>
        <color theme="1"/>
        <rFont val="Meiryo UI"/>
        <family val="3"/>
        <charset val="128"/>
      </rPr>
      <t>も含みます。</t>
    </r>
    <rPh sb="0" eb="3">
      <t>ニュウリョクラン</t>
    </rPh>
    <rPh sb="4" eb="6">
      <t>ヘンコウ</t>
    </rPh>
    <rPh sb="8" eb="10">
      <t>ヘンコウ</t>
    </rPh>
    <rPh sb="14" eb="16">
      <t>バアイ</t>
    </rPh>
    <rPh sb="16" eb="18">
      <t>シヨウ</t>
    </rPh>
    <rPh sb="25" eb="27">
      <t>ヘンコウ</t>
    </rPh>
    <rPh sb="28" eb="30">
      <t>テイギ</t>
    </rPh>
    <rPh sb="32" eb="34">
      <t>ニュウリョク</t>
    </rPh>
    <rPh sb="34" eb="36">
      <t>ナイヨウ</t>
    </rPh>
    <rPh sb="37" eb="39">
      <t>ヘンコウ</t>
    </rPh>
    <rPh sb="42" eb="44">
      <t>テイシュツ</t>
    </rPh>
    <rPh sb="44" eb="46">
      <t>ショルイ</t>
    </rPh>
    <rPh sb="47" eb="49">
      <t>ヘンコウ</t>
    </rPh>
    <rPh sb="50" eb="51">
      <t>フク</t>
    </rPh>
    <phoneticPr fontId="11"/>
  </si>
  <si>
    <r>
      <t>評価点・変更箇所等は、様式－１２へ</t>
    </r>
    <r>
      <rPr>
        <sz val="9"/>
        <color rgb="FFFF0000"/>
        <rFont val="Meiryo UI"/>
        <family val="3"/>
        <charset val="128"/>
      </rPr>
      <t>自動計算</t>
    </r>
    <r>
      <rPr>
        <sz val="9"/>
        <color theme="1"/>
        <rFont val="Meiryo UI"/>
        <family val="3"/>
        <charset val="128"/>
      </rPr>
      <t>するようになっています。十分な確認を行い計算式を構成しておりますが</t>
    </r>
    <r>
      <rPr>
        <sz val="9"/>
        <color rgb="FFFF0000"/>
        <rFont val="Meiryo UI"/>
        <family val="3"/>
        <charset val="128"/>
      </rPr>
      <t>再確認</t>
    </r>
    <r>
      <rPr>
        <sz val="9"/>
        <color theme="1"/>
        <rFont val="Meiryo UI"/>
        <family val="3"/>
        <charset val="128"/>
      </rPr>
      <t>お願いします。</t>
    </r>
    <rPh sb="0" eb="3">
      <t>ヒョウカテン</t>
    </rPh>
    <rPh sb="4" eb="6">
      <t>ヘンコウ</t>
    </rPh>
    <rPh sb="6" eb="8">
      <t>カショ</t>
    </rPh>
    <rPh sb="8" eb="9">
      <t>トウ</t>
    </rPh>
    <rPh sb="11" eb="13">
      <t>ヨウシキ</t>
    </rPh>
    <rPh sb="17" eb="19">
      <t>ジドウ</t>
    </rPh>
    <rPh sb="19" eb="21">
      <t>ケイサン</t>
    </rPh>
    <rPh sb="33" eb="35">
      <t>ジュウブン</t>
    </rPh>
    <rPh sb="36" eb="38">
      <t>カクニン</t>
    </rPh>
    <rPh sb="39" eb="40">
      <t>オコナ</t>
    </rPh>
    <rPh sb="41" eb="44">
      <t>ケイサンシキ</t>
    </rPh>
    <rPh sb="45" eb="47">
      <t>コウセイ</t>
    </rPh>
    <rPh sb="54" eb="57">
      <t>サイカクニン</t>
    </rPh>
    <rPh sb="58" eb="59">
      <t>ネガ</t>
    </rPh>
    <phoneticPr fontId="11"/>
  </si>
  <si>
    <t>合計</t>
    <rPh sb="0" eb="2">
      <t>ゴウケイ</t>
    </rPh>
    <phoneticPr fontId="11"/>
  </si>
  <si>
    <r>
      <rPr>
        <sz val="9"/>
        <color rgb="FFFF0000"/>
        <rFont val="Meiryo UI"/>
        <family val="3"/>
        <charset val="128"/>
      </rPr>
      <t>添付書類</t>
    </r>
    <r>
      <rPr>
        <sz val="9"/>
        <color theme="1"/>
        <rFont val="Meiryo UI"/>
        <family val="3"/>
        <charset val="128"/>
      </rPr>
      <t>は、別シートの</t>
    </r>
    <r>
      <rPr>
        <sz val="9"/>
        <color rgb="FFFF0000"/>
        <rFont val="Meiryo UI"/>
        <family val="3"/>
        <charset val="128"/>
      </rPr>
      <t>事前登録票（証明書類一覧）</t>
    </r>
    <r>
      <rPr>
        <sz val="9"/>
        <color theme="1"/>
        <rFont val="Meiryo UI"/>
        <family val="3"/>
        <charset val="128"/>
      </rPr>
      <t>を確認しこのファイルと一緒に</t>
    </r>
    <r>
      <rPr>
        <sz val="9"/>
        <color rgb="FFFF0000"/>
        <rFont val="Meiryo UI"/>
        <family val="3"/>
        <charset val="128"/>
      </rPr>
      <t>PDF</t>
    </r>
    <r>
      <rPr>
        <sz val="9"/>
        <color theme="1"/>
        <rFont val="Meiryo UI"/>
        <family val="3"/>
        <charset val="128"/>
      </rPr>
      <t>もしくは</t>
    </r>
    <r>
      <rPr>
        <sz val="9"/>
        <color rgb="FFFF0000"/>
        <rFont val="Meiryo UI"/>
        <family val="3"/>
        <charset val="128"/>
      </rPr>
      <t>紙</t>
    </r>
    <r>
      <rPr>
        <sz val="9"/>
        <color theme="1"/>
        <rFont val="Meiryo UI"/>
        <family val="3"/>
        <charset val="128"/>
      </rPr>
      <t>で提出してください。</t>
    </r>
    <rPh sb="35" eb="37">
      <t>イッショ</t>
    </rPh>
    <rPh sb="45" eb="46">
      <t>カミ</t>
    </rPh>
    <rPh sb="47" eb="49">
      <t>テイシュツ</t>
    </rPh>
    <phoneticPr fontId="11"/>
  </si>
  <si>
    <t>・</t>
    <phoneticPr fontId="11"/>
  </si>
  <si>
    <t>事前登録項目</t>
    <rPh sb="0" eb="2">
      <t>ジゼン</t>
    </rPh>
    <rPh sb="2" eb="4">
      <t>トウロク</t>
    </rPh>
    <rPh sb="4" eb="6">
      <t>コウモク</t>
    </rPh>
    <phoneticPr fontId="11"/>
  </si>
  <si>
    <t>企業の施工能力</t>
    <rPh sb="0" eb="2">
      <t>キギョウ</t>
    </rPh>
    <rPh sb="3" eb="5">
      <t>セコウ</t>
    </rPh>
    <rPh sb="5" eb="7">
      <t>ノウリョク</t>
    </rPh>
    <phoneticPr fontId="11"/>
  </si>
  <si>
    <t>同種工事の経験</t>
    <rPh sb="0" eb="2">
      <t>ドウシュ</t>
    </rPh>
    <rPh sb="2" eb="4">
      <t>コウジ</t>
    </rPh>
    <rPh sb="5" eb="7">
      <t>ケイケン</t>
    </rPh>
    <phoneticPr fontId="11"/>
  </si>
  <si>
    <t>担い手の育成・確保</t>
    <rPh sb="0" eb="1">
      <t>ニナ</t>
    </rPh>
    <rPh sb="2" eb="3">
      <t>テ</t>
    </rPh>
    <rPh sb="4" eb="6">
      <t>イクセイ</t>
    </rPh>
    <rPh sb="7" eb="9">
      <t>カクホ</t>
    </rPh>
    <phoneticPr fontId="11"/>
  </si>
  <si>
    <t>地域の守り手確保</t>
    <rPh sb="0" eb="2">
      <t>チイキ</t>
    </rPh>
    <rPh sb="3" eb="4">
      <t>マモ</t>
    </rPh>
    <rPh sb="5" eb="6">
      <t>テ</t>
    </rPh>
    <rPh sb="6" eb="8">
      <t>カクホ</t>
    </rPh>
    <phoneticPr fontId="11"/>
  </si>
  <si>
    <t>地域精通度</t>
    <rPh sb="0" eb="2">
      <t>チイキ</t>
    </rPh>
    <rPh sb="2" eb="5">
      <t>セイツウド</t>
    </rPh>
    <phoneticPr fontId="11"/>
  </si>
  <si>
    <t>共同企業体の事前登録</t>
    <rPh sb="0" eb="2">
      <t>キョウドウ</t>
    </rPh>
    <rPh sb="2" eb="5">
      <t>キギョウタイ</t>
    </rPh>
    <rPh sb="6" eb="8">
      <t>ジゼン</t>
    </rPh>
    <rPh sb="8" eb="10">
      <t>トウロク</t>
    </rPh>
    <phoneticPr fontId="11"/>
  </si>
  <si>
    <t>例）</t>
    <rPh sb="0" eb="1">
      <t>レイ</t>
    </rPh>
    <phoneticPr fontId="11"/>
  </si>
  <si>
    <t>JVの申請＋単社の申請</t>
    <rPh sb="3" eb="5">
      <t>シンセイ</t>
    </rPh>
    <rPh sb="6" eb="8">
      <t>タンシャ</t>
    </rPh>
    <rPh sb="9" eb="11">
      <t>シンセイ</t>
    </rPh>
    <phoneticPr fontId="11"/>
  </si>
  <si>
    <t>単社毎の事前申請が終了</t>
    <rPh sb="0" eb="2">
      <t>タンシャ</t>
    </rPh>
    <rPh sb="2" eb="3">
      <t>ゴト</t>
    </rPh>
    <rPh sb="4" eb="6">
      <t>ジゼン</t>
    </rPh>
    <rPh sb="6" eb="8">
      <t>シンセイ</t>
    </rPh>
    <rPh sb="9" eb="11">
      <t>シュウリョウ</t>
    </rPh>
    <phoneticPr fontId="11"/>
  </si>
  <si>
    <t>JVの申請のみ（添付書類不要）</t>
    <rPh sb="3" eb="5">
      <t>シンセイ</t>
    </rPh>
    <rPh sb="8" eb="10">
      <t>テンプ</t>
    </rPh>
    <rPh sb="10" eb="12">
      <t>ショルイ</t>
    </rPh>
    <rPh sb="12" eb="14">
      <t>フヨウ</t>
    </rPh>
    <phoneticPr fontId="11"/>
  </si>
  <si>
    <t>単社毎の事前申請が未了</t>
    <rPh sb="0" eb="2">
      <t>タンシャ</t>
    </rPh>
    <rPh sb="2" eb="3">
      <t>ゴト</t>
    </rPh>
    <rPh sb="4" eb="6">
      <t>ジゼン</t>
    </rPh>
    <rPh sb="6" eb="8">
      <t>シンセイ</t>
    </rPh>
    <rPh sb="9" eb="11">
      <t>ミリョウ</t>
    </rPh>
    <phoneticPr fontId="11"/>
  </si>
  <si>
    <t>評価点等について</t>
    <rPh sb="0" eb="3">
      <t>ヒョウカテン</t>
    </rPh>
    <rPh sb="3" eb="4">
      <t>トウ</t>
    </rPh>
    <phoneticPr fontId="11"/>
  </si>
  <si>
    <t>評価点は計算式より自動で記載されます。十分な確認は行っておりますが</t>
    <rPh sb="0" eb="3">
      <t>ヒョウカテン</t>
    </rPh>
    <rPh sb="4" eb="7">
      <t>ケイサンシキ</t>
    </rPh>
    <rPh sb="9" eb="11">
      <t>ジドウ</t>
    </rPh>
    <rPh sb="12" eb="14">
      <t>キサイ</t>
    </rPh>
    <rPh sb="19" eb="21">
      <t>ジュウブン</t>
    </rPh>
    <rPh sb="22" eb="24">
      <t>カクニン</t>
    </rPh>
    <rPh sb="25" eb="26">
      <t>オコナ</t>
    </rPh>
    <phoneticPr fontId="11"/>
  </si>
  <si>
    <r>
      <t>別添</t>
    </r>
    <r>
      <rPr>
        <sz val="9"/>
        <color rgb="FFFF0000"/>
        <rFont val="Meiryo UI"/>
        <family val="3"/>
        <charset val="128"/>
      </rPr>
      <t>「技術評価点一覧表（参考）」</t>
    </r>
    <r>
      <rPr>
        <sz val="9"/>
        <color theme="1"/>
        <rFont val="Meiryo UI"/>
        <family val="3"/>
        <charset val="128"/>
      </rPr>
      <t>を元に確認してください。</t>
    </r>
    <rPh sb="0" eb="2">
      <t>ベッテン</t>
    </rPh>
    <rPh sb="3" eb="5">
      <t>ギジュツ</t>
    </rPh>
    <rPh sb="5" eb="8">
      <t>ヒョウカテン</t>
    </rPh>
    <rPh sb="8" eb="11">
      <t>イチランヒョウ</t>
    </rPh>
    <rPh sb="12" eb="14">
      <t>サンコウ</t>
    </rPh>
    <rPh sb="17" eb="18">
      <t>モト</t>
    </rPh>
    <rPh sb="19" eb="21">
      <t>カクニン</t>
    </rPh>
    <phoneticPr fontId="11"/>
  </si>
  <si>
    <t>有（①推進認定「障がい者」）</t>
    <rPh sb="0" eb="1">
      <t>アリ</t>
    </rPh>
    <rPh sb="3" eb="5">
      <t>スイシン</t>
    </rPh>
    <rPh sb="5" eb="7">
      <t>ニンテイ</t>
    </rPh>
    <rPh sb="8" eb="9">
      <t>ショウ</t>
    </rPh>
    <rPh sb="11" eb="12">
      <t>シャ</t>
    </rPh>
    <phoneticPr fontId="22"/>
  </si>
  <si>
    <t>有（③推進企業認定「障がい者」）</t>
    <rPh sb="0" eb="1">
      <t>アリ</t>
    </rPh>
    <rPh sb="3" eb="5">
      <t>スイシン</t>
    </rPh>
    <rPh sb="5" eb="7">
      <t>キギョウ</t>
    </rPh>
    <rPh sb="7" eb="9">
      <t>ニンテイ</t>
    </rPh>
    <rPh sb="10" eb="11">
      <t>ショウ</t>
    </rPh>
    <rPh sb="13" eb="14">
      <t>シャ</t>
    </rPh>
    <phoneticPr fontId="22"/>
  </si>
  <si>
    <t>2.00
(MAX)</t>
    <phoneticPr fontId="4"/>
  </si>
  <si>
    <t>技術評価点一覧表（参考）</t>
    <rPh sb="0" eb="8">
      <t>ギジュツヒョウカテンイチランヒョウ</t>
    </rPh>
    <rPh sb="9" eb="11">
      <t>サンコウ</t>
    </rPh>
    <phoneticPr fontId="11"/>
  </si>
  <si>
    <t>③北海道働き方改革推進企業認定制度の「障がい者」の取組を評価</t>
    <phoneticPr fontId="11"/>
  </si>
  <si>
    <t>有効期限が公告日以降のものを有効</t>
    <rPh sb="0" eb="2">
      <t>ユウコウ</t>
    </rPh>
    <rPh sb="2" eb="4">
      <t>キゲン</t>
    </rPh>
    <rPh sb="5" eb="7">
      <t>コウコク</t>
    </rPh>
    <rPh sb="7" eb="8">
      <t>ビ</t>
    </rPh>
    <rPh sb="8" eb="10">
      <t>イコウ</t>
    </rPh>
    <rPh sb="14" eb="16">
      <t>ユウコウ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</si>
</sst>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411]ge\.m\.d;@"/>
    <numFmt numFmtId="177" formatCode="0;&quot;▲ &quot;0"/>
    <numFmt numFmtId="178" formatCode="[$-411]ggge&quot;年&quot;m&quot;月&quot;d&quot;日&quot;;@"/>
    <numFmt numFmtId="179" formatCode="&quot;上調整&quot;#&quot;号&quot;"/>
    <numFmt numFmtId="180" formatCode="ge"/>
    <numFmt numFmtId="181" formatCode="ge&quot;年度&quot;"/>
    <numFmt numFmtId="182" formatCode="0.0"/>
    <numFmt numFmtId="183" formatCode="#&quot;人&quot;"/>
    <numFmt numFmtId="184" formatCode="#,###,###,###&quot;円&quot;"/>
    <numFmt numFmtId="185" formatCode="ge;;"/>
    <numFmt numFmtId="186" formatCode="[$-411]ggge&quot;年&quot;m&quot;月&quot;d&quot;日&quot;;;;"/>
    <numFmt numFmtId="187" formatCode="[$-411]ge\.m\.d;;;"/>
    <numFmt numFmtId="188" formatCode="#.0&quot;ha&quot;"/>
    <numFmt numFmtId="189" formatCode="#,###&quot;m&quot;"/>
    <numFmt numFmtId="190" formatCode="#&quot;%&quot;"/>
    <numFmt numFmtId="191" formatCode="#0.0&quot;ha&quot;"/>
    <numFmt numFmtId="192" formatCode="#;;"/>
  </numFmts>
  <fonts count="3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4"/>
      <name val="ＭＳ ゴシック"/>
      <family val="3"/>
      <charset val="128"/>
    </font>
    <font>
      <b/>
      <sz val="9"/>
      <color indexed="81"/>
      <name val="MS P ゴシック"/>
      <family val="3"/>
      <charset val="128"/>
    </font>
    <font>
      <sz val="6"/>
      <name val="ＭＳ Ｐゴシック"/>
      <family val="3"/>
      <charset val="128"/>
      <scheme val="minor"/>
    </font>
    <font>
      <sz val="11"/>
      <color indexed="8"/>
      <name val="ＭＳ Ｐゴシック"/>
      <family val="3"/>
      <charset val="128"/>
      <scheme val="minor"/>
    </font>
    <font>
      <sz val="10"/>
      <name val="Meiryo UI"/>
      <family val="3"/>
      <charset val="128"/>
    </font>
    <font>
      <sz val="11"/>
      <name val="Meiryo UI"/>
      <family val="3"/>
      <charset val="128"/>
    </font>
    <font>
      <sz val="11"/>
      <color rgb="FFFF0000"/>
      <name val="Meiryo UI"/>
      <family val="3"/>
      <charset val="128"/>
    </font>
    <font>
      <sz val="14"/>
      <name val="Meiryo UI"/>
      <family val="3"/>
      <charset val="128"/>
    </font>
    <font>
      <sz val="8"/>
      <name val="Meiryo UI"/>
      <family val="3"/>
      <charset val="128"/>
    </font>
    <font>
      <sz val="9"/>
      <color theme="1"/>
      <name val="Meiryo UI"/>
      <family val="3"/>
      <charset val="128"/>
    </font>
    <font>
      <sz val="16"/>
      <name val="Meiryo UI"/>
      <family val="3"/>
      <charset val="128"/>
    </font>
    <font>
      <sz val="9"/>
      <name val="Meiryo UI"/>
      <family val="3"/>
      <charset val="128"/>
    </font>
    <font>
      <sz val="10.5"/>
      <name val="Meiryo UI"/>
      <family val="3"/>
      <charset val="128"/>
    </font>
    <font>
      <sz val="6"/>
      <name val="ＭＳ Ｐゴシック"/>
      <family val="2"/>
      <charset val="128"/>
      <scheme val="minor"/>
    </font>
    <font>
      <sz val="10"/>
      <color theme="1"/>
      <name val="Meiryo UI"/>
      <family val="3"/>
      <charset val="128"/>
    </font>
    <font>
      <b/>
      <sz val="9"/>
      <color theme="1"/>
      <name val="Meiryo UI"/>
      <family val="3"/>
      <charset val="128"/>
    </font>
    <font>
      <b/>
      <sz val="11"/>
      <color theme="3"/>
      <name val="ＭＳ Ｐゴシック"/>
      <family val="2"/>
      <charset val="128"/>
      <scheme val="minor"/>
    </font>
    <font>
      <sz val="11"/>
      <color theme="1"/>
      <name val="Meiryo UI"/>
      <family val="3"/>
      <charset val="128"/>
    </font>
    <font>
      <sz val="12"/>
      <name val="Meiryo UI"/>
      <family val="3"/>
      <charset val="128"/>
    </font>
    <font>
      <sz val="12"/>
      <color theme="1"/>
      <name val="Meiryo UI"/>
      <family val="3"/>
      <charset val="128"/>
    </font>
    <font>
      <b/>
      <sz val="14"/>
      <color theme="1"/>
      <name val="Meiryo UI"/>
      <family val="3"/>
      <charset val="128"/>
    </font>
    <font>
      <sz val="9"/>
      <color rgb="FFFF0000"/>
      <name val="Meiryo UI"/>
      <family val="3"/>
      <charset val="128"/>
    </font>
    <font>
      <sz val="12"/>
      <color rgb="FFFF0000"/>
      <name val="Meiryo UI"/>
      <family val="3"/>
      <charset val="128"/>
    </font>
    <font>
      <sz val="8"/>
      <color theme="1"/>
      <name val="Meiryo UI"/>
      <family val="3"/>
      <charset val="128"/>
    </font>
    <font>
      <sz val="18"/>
      <color theme="1"/>
      <name val="Meiryo UI"/>
      <family val="3"/>
      <charset val="128"/>
    </font>
    <font>
      <sz val="18"/>
      <name val="Meiryo UI"/>
      <family val="3"/>
      <charset val="128"/>
    </font>
    <font>
      <sz val="9"/>
      <color indexed="81"/>
      <name val="MS P ゴシック"/>
      <family val="3"/>
      <charset val="128"/>
    </font>
    <font>
      <b/>
      <sz val="9"/>
      <color rgb="FFFF0000"/>
      <name val="Meiryo UI"/>
      <family val="3"/>
      <charset val="128"/>
    </font>
  </fonts>
  <fills count="10">
    <fill>
      <patternFill patternType="none"/>
    </fill>
    <fill>
      <patternFill patternType="gray125"/>
    </fill>
    <fill>
      <patternFill patternType="solid">
        <fgColor theme="6" tint="0.59999389629810485"/>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s>
  <borders count="106">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rgb="FFFF0000"/>
      </left>
      <right style="thin">
        <color indexed="64"/>
      </right>
      <top style="thin">
        <color indexed="64"/>
      </top>
      <bottom style="thin">
        <color indexed="64"/>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diagonalUp="1">
      <left style="thin">
        <color indexed="64"/>
      </left>
      <right style="thin">
        <color indexed="64"/>
      </right>
      <top style="thin">
        <color indexed="64"/>
      </top>
      <bottom style="double">
        <color auto="1"/>
      </bottom>
      <diagonal style="thin">
        <color indexed="64"/>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style="thin">
        <color indexed="64"/>
      </right>
      <top style="thin">
        <color rgb="FFFF0000"/>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style="double">
        <color auto="1"/>
      </left>
      <right/>
      <top/>
      <bottom style="double">
        <color auto="1"/>
      </bottom>
      <diagonal/>
    </border>
    <border>
      <left/>
      <right/>
      <top/>
      <bottom style="double">
        <color auto="1"/>
      </bottom>
      <diagonal/>
    </border>
    <border>
      <left/>
      <right style="thin">
        <color indexed="64"/>
      </right>
      <top/>
      <bottom style="double">
        <color auto="1"/>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auto="1"/>
      </right>
      <top/>
      <bottom style="thin">
        <color auto="1"/>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0" fontId="5" fillId="0" borderId="0">
      <alignment vertical="center"/>
    </xf>
    <xf numFmtId="0" fontId="5" fillId="0" borderId="0"/>
    <xf numFmtId="0" fontId="8" fillId="0" borderId="0">
      <alignment vertical="center"/>
    </xf>
    <xf numFmtId="0" fontId="5" fillId="0" borderId="0">
      <alignment vertical="center"/>
    </xf>
    <xf numFmtId="0" fontId="12" fillId="0" borderId="0">
      <alignment vertical="center"/>
    </xf>
    <xf numFmtId="0" fontId="2" fillId="0" borderId="0">
      <alignment vertical="center"/>
    </xf>
    <xf numFmtId="38" fontId="5" fillId="0" borderId="0" applyFont="0" applyFill="0" applyBorder="0" applyAlignment="0" applyProtection="0">
      <alignment vertical="center"/>
    </xf>
    <xf numFmtId="38" fontId="12" fillId="0" borderId="0" applyFill="0" applyBorder="0" applyAlignment="0" applyProtection="0">
      <alignment vertical="center"/>
    </xf>
    <xf numFmtId="0" fontId="12" fillId="0" borderId="0">
      <alignment vertical="center"/>
    </xf>
    <xf numFmtId="0" fontId="8" fillId="0" borderId="0">
      <alignment vertical="center"/>
    </xf>
    <xf numFmtId="0" fontId="1" fillId="0" borderId="0">
      <alignment vertical="center"/>
    </xf>
  </cellStyleXfs>
  <cellXfs count="727">
    <xf numFmtId="0" fontId="0" fillId="0" borderId="0" xfId="0">
      <alignment vertical="center"/>
    </xf>
    <xf numFmtId="0" fontId="13" fillId="0" borderId="0" xfId="0" applyFont="1">
      <alignment vertical="center"/>
    </xf>
    <xf numFmtId="0" fontId="14" fillId="0" borderId="0" xfId="0" applyFont="1" applyAlignment="1">
      <alignment horizontal="right" vertical="center"/>
    </xf>
    <xf numFmtId="0" fontId="14" fillId="0" borderId="0" xfId="3" applyFont="1">
      <alignment vertical="center"/>
    </xf>
    <xf numFmtId="0" fontId="14" fillId="0" borderId="0" xfId="5" applyFont="1">
      <alignment vertical="center"/>
    </xf>
    <xf numFmtId="0" fontId="14" fillId="0" borderId="15" xfId="5" applyFont="1" applyBorder="1" applyAlignment="1">
      <alignment vertical="top" textRotation="255"/>
    </xf>
    <xf numFmtId="0" fontId="14" fillId="0" borderId="0" xfId="5" applyFont="1" applyAlignment="1">
      <alignment vertical="top" textRotation="255"/>
    </xf>
    <xf numFmtId="2" fontId="14" fillId="3" borderId="14" xfId="5" applyNumberFormat="1" applyFont="1" applyFill="1" applyBorder="1">
      <alignment vertical="center"/>
    </xf>
    <xf numFmtId="2" fontId="14" fillId="0" borderId="45" xfId="5" applyNumberFormat="1" applyFont="1" applyFill="1" applyBorder="1">
      <alignment vertical="center"/>
    </xf>
    <xf numFmtId="2" fontId="14" fillId="0" borderId="9" xfId="5" applyNumberFormat="1" applyFont="1" applyBorder="1">
      <alignment vertical="center"/>
    </xf>
    <xf numFmtId="2" fontId="14" fillId="0" borderId="25" xfId="5" applyNumberFormat="1" applyFont="1" applyBorder="1">
      <alignment vertical="center"/>
    </xf>
    <xf numFmtId="2" fontId="15" fillId="3" borderId="17" xfId="5" applyNumberFormat="1" applyFont="1" applyFill="1" applyBorder="1">
      <alignment vertical="center"/>
    </xf>
    <xf numFmtId="2" fontId="14" fillId="3" borderId="29" xfId="5" applyNumberFormat="1" applyFont="1" applyFill="1" applyBorder="1">
      <alignment vertical="center"/>
    </xf>
    <xf numFmtId="2" fontId="14" fillId="0" borderId="15" xfId="5" applyNumberFormat="1" applyFont="1" applyBorder="1">
      <alignment vertical="center"/>
    </xf>
    <xf numFmtId="2" fontId="14" fillId="0" borderId="23" xfId="5" applyNumberFormat="1" applyFont="1" applyBorder="1" applyAlignment="1">
      <alignment horizontal="center" vertical="center"/>
    </xf>
    <xf numFmtId="2" fontId="14" fillId="3" borderId="23" xfId="5" applyNumberFormat="1" applyFont="1" applyFill="1" applyBorder="1">
      <alignment vertical="center"/>
    </xf>
    <xf numFmtId="2" fontId="14" fillId="3" borderId="24" xfId="5" applyNumberFormat="1" applyFont="1" applyFill="1" applyBorder="1">
      <alignment vertical="center"/>
    </xf>
    <xf numFmtId="0" fontId="14" fillId="0" borderId="0" xfId="5" applyFont="1" applyBorder="1" applyAlignment="1">
      <alignment horizontal="center" vertical="center" wrapText="1"/>
    </xf>
    <xf numFmtId="2" fontId="16" fillId="0" borderId="0" xfId="5" applyNumberFormat="1" applyFont="1" applyBorder="1" applyAlignment="1">
      <alignment horizontal="center" vertical="center"/>
    </xf>
    <xf numFmtId="2" fontId="14" fillId="0" borderId="0" xfId="5" applyNumberFormat="1" applyFont="1" applyBorder="1" applyAlignment="1">
      <alignment horizontal="center" vertical="center"/>
    </xf>
    <xf numFmtId="2" fontId="14" fillId="0" borderId="0" xfId="5" applyNumberFormat="1" applyFont="1" applyBorder="1">
      <alignment vertical="center"/>
    </xf>
    <xf numFmtId="0" fontId="14" fillId="0" borderId="14" xfId="5" applyFont="1" applyBorder="1" applyAlignment="1">
      <alignment horizontal="center" vertical="center" wrapText="1"/>
    </xf>
    <xf numFmtId="49" fontId="14" fillId="0" borderId="14" xfId="5" applyNumberFormat="1" applyFont="1" applyBorder="1" applyAlignment="1">
      <alignment horizontal="center" vertical="center" wrapText="1" shrinkToFit="1"/>
    </xf>
    <xf numFmtId="0" fontId="14" fillId="0" borderId="14" xfId="5" applyFont="1" applyBorder="1" applyAlignment="1">
      <alignment horizontal="center" vertical="center" wrapText="1" shrinkToFit="1"/>
    </xf>
    <xf numFmtId="0" fontId="17" fillId="0" borderId="14" xfId="5" applyFont="1" applyBorder="1" applyAlignment="1">
      <alignment horizontal="center" vertical="center" wrapText="1" shrinkToFit="1"/>
    </xf>
    <xf numFmtId="0" fontId="14" fillId="0" borderId="34" xfId="5" applyFont="1" applyBorder="1" applyAlignment="1">
      <alignment horizontal="center" vertical="center" wrapText="1" shrinkToFit="1"/>
    </xf>
    <xf numFmtId="0" fontId="20" fillId="0" borderId="0" xfId="5" applyFont="1" applyAlignment="1">
      <alignment vertical="top"/>
    </xf>
    <xf numFmtId="0" fontId="20" fillId="0" borderId="0" xfId="5" applyFont="1">
      <alignment vertical="center"/>
    </xf>
    <xf numFmtId="0" fontId="20" fillId="0" borderId="0" xfId="5" quotePrefix="1" applyFont="1" applyAlignment="1">
      <alignment vertical="top"/>
    </xf>
    <xf numFmtId="0" fontId="20" fillId="0" borderId="0" xfId="5" applyFont="1" applyAlignment="1">
      <alignment horizontal="right" vertical="center"/>
    </xf>
    <xf numFmtId="0" fontId="21" fillId="0" borderId="0" xfId="5" applyFont="1">
      <alignment vertical="center"/>
    </xf>
    <xf numFmtId="49" fontId="14" fillId="0" borderId="0" xfId="5" applyNumberFormat="1" applyFont="1">
      <alignment vertical="center"/>
    </xf>
    <xf numFmtId="49" fontId="14" fillId="0" borderId="0" xfId="5" applyNumberFormat="1" applyFont="1" applyAlignment="1">
      <alignment vertical="center"/>
    </xf>
    <xf numFmtId="0" fontId="14" fillId="0" borderId="0" xfId="5" applyFont="1" applyAlignment="1">
      <alignment vertical="center"/>
    </xf>
    <xf numFmtId="0" fontId="14" fillId="0" borderId="0" xfId="5" applyFont="1" applyAlignment="1">
      <alignment vertical="top"/>
    </xf>
    <xf numFmtId="0" fontId="23" fillId="0" borderId="0" xfId="0" applyFont="1" applyFill="1">
      <alignment vertical="center"/>
    </xf>
    <xf numFmtId="0" fontId="23" fillId="0" borderId="14" xfId="0" applyFont="1" applyFill="1" applyBorder="1">
      <alignment vertical="center"/>
    </xf>
    <xf numFmtId="0" fontId="23" fillId="0" borderId="0" xfId="0" applyFont="1" applyFill="1" applyBorder="1">
      <alignment vertical="center"/>
    </xf>
    <xf numFmtId="0" fontId="23" fillId="0" borderId="14" xfId="0" applyFont="1" applyFill="1" applyBorder="1" applyAlignment="1">
      <alignment vertical="center" wrapText="1"/>
    </xf>
    <xf numFmtId="0" fontId="23" fillId="0" borderId="0" xfId="0" applyFont="1" applyBorder="1" applyAlignment="1" applyProtection="1">
      <alignment vertical="center"/>
    </xf>
    <xf numFmtId="0" fontId="23" fillId="0" borderId="14" xfId="0" applyFont="1" applyBorder="1" applyAlignment="1" applyProtection="1">
      <alignment vertical="center"/>
    </xf>
    <xf numFmtId="57" fontId="23" fillId="0" borderId="14" xfId="0" applyNumberFormat="1" applyFont="1" applyFill="1" applyBorder="1">
      <alignment vertical="center"/>
    </xf>
    <xf numFmtId="178" fontId="23" fillId="5" borderId="14" xfId="0" applyNumberFormat="1" applyFont="1" applyFill="1" applyBorder="1" applyAlignment="1" applyProtection="1">
      <alignment vertical="center"/>
    </xf>
    <xf numFmtId="0" fontId="23" fillId="6" borderId="14" xfId="0" applyFont="1" applyFill="1" applyBorder="1">
      <alignment vertical="center"/>
    </xf>
    <xf numFmtId="0" fontId="23" fillId="6" borderId="2" xfId="0" applyFont="1" applyFill="1" applyBorder="1">
      <alignment vertical="center"/>
    </xf>
    <xf numFmtId="0" fontId="23" fillId="6" borderId="14" xfId="0" applyFont="1" applyFill="1" applyBorder="1" applyAlignment="1">
      <alignment horizontal="center" vertical="center"/>
    </xf>
    <xf numFmtId="0" fontId="23" fillId="0" borderId="5" xfId="0" applyFont="1" applyFill="1" applyBorder="1">
      <alignment vertical="center"/>
    </xf>
    <xf numFmtId="0" fontId="23" fillId="0" borderId="6" xfId="0" applyFont="1" applyFill="1" applyBorder="1">
      <alignment vertical="center"/>
    </xf>
    <xf numFmtId="0" fontId="23" fillId="0" borderId="7" xfId="0" applyFont="1" applyFill="1" applyBorder="1">
      <alignment vertical="center"/>
    </xf>
    <xf numFmtId="0" fontId="23" fillId="0" borderId="8" xfId="0" applyFont="1" applyFill="1" applyBorder="1">
      <alignment vertical="center"/>
    </xf>
    <xf numFmtId="0" fontId="23" fillId="0" borderId="9" xfId="0" applyFont="1" applyFill="1" applyBorder="1">
      <alignment vertical="center"/>
    </xf>
    <xf numFmtId="0" fontId="23" fillId="0" borderId="10" xfId="0" applyFont="1" applyFill="1" applyBorder="1">
      <alignment vertical="center"/>
    </xf>
    <xf numFmtId="0" fontId="23" fillId="0" borderId="11" xfId="0" applyFont="1" applyFill="1" applyBorder="1">
      <alignment vertical="center"/>
    </xf>
    <xf numFmtId="0" fontId="23" fillId="0" borderId="12" xfId="0" applyFont="1" applyFill="1" applyBorder="1">
      <alignment vertical="center"/>
    </xf>
    <xf numFmtId="178" fontId="23" fillId="6" borderId="14" xfId="0" applyNumberFormat="1" applyFont="1" applyFill="1" applyBorder="1">
      <alignment vertical="center"/>
    </xf>
    <xf numFmtId="0" fontId="23" fillId="7" borderId="14" xfId="0" applyFont="1" applyFill="1" applyBorder="1">
      <alignment vertical="center"/>
    </xf>
    <xf numFmtId="180" fontId="23" fillId="6" borderId="14" xfId="0" applyNumberFormat="1" applyFont="1" applyFill="1" applyBorder="1">
      <alignment vertical="center"/>
    </xf>
    <xf numFmtId="14" fontId="23" fillId="6" borderId="14" xfId="0" applyNumberFormat="1" applyFont="1" applyFill="1" applyBorder="1">
      <alignment vertical="center"/>
    </xf>
    <xf numFmtId="0" fontId="23" fillId="5" borderId="14" xfId="0" applyFont="1" applyFill="1" applyBorder="1" applyAlignment="1" applyProtection="1">
      <alignment horizontal="center" vertical="center"/>
    </xf>
    <xf numFmtId="181" fontId="23" fillId="0" borderId="3" xfId="0" applyNumberFormat="1" applyFont="1" applyFill="1" applyBorder="1">
      <alignment vertical="center"/>
    </xf>
    <xf numFmtId="0" fontId="23" fillId="0" borderId="5" xfId="0" applyFont="1" applyFill="1" applyBorder="1" applyAlignment="1">
      <alignment horizontal="center" vertical="center"/>
    </xf>
    <xf numFmtId="0" fontId="27" fillId="0" borderId="4" xfId="0" applyNumberFormat="1" applyFont="1" applyFill="1" applyBorder="1" applyAlignment="1">
      <alignment horizontal="center" vertical="center"/>
    </xf>
    <xf numFmtId="182" fontId="20" fillId="0" borderId="14" xfId="0" applyNumberFormat="1" applyFont="1" applyBorder="1" applyAlignment="1">
      <alignment horizontal="center" vertical="top" wrapText="1"/>
    </xf>
    <xf numFmtId="181" fontId="23" fillId="0" borderId="14" xfId="0" applyNumberFormat="1" applyFont="1" applyFill="1" applyBorder="1">
      <alignment vertical="center"/>
    </xf>
    <xf numFmtId="2" fontId="23" fillId="0" borderId="14" xfId="0" applyNumberFormat="1" applyFont="1" applyFill="1" applyBorder="1">
      <alignment vertical="center"/>
    </xf>
    <xf numFmtId="0" fontId="23" fillId="0" borderId="1" xfId="0" applyFont="1" applyFill="1" applyBorder="1">
      <alignment vertical="center"/>
    </xf>
    <xf numFmtId="180" fontId="23" fillId="0" borderId="1" xfId="0" applyNumberFormat="1" applyFont="1" applyFill="1" applyBorder="1">
      <alignment vertical="center"/>
    </xf>
    <xf numFmtId="14" fontId="23" fillId="0" borderId="13" xfId="0" applyNumberFormat="1" applyFont="1" applyFill="1" applyBorder="1">
      <alignment vertical="center"/>
    </xf>
    <xf numFmtId="180" fontId="23" fillId="0" borderId="0" xfId="0" applyNumberFormat="1" applyFont="1" applyFill="1" applyBorder="1">
      <alignment vertical="center"/>
    </xf>
    <xf numFmtId="2" fontId="23" fillId="0" borderId="9" xfId="0" applyNumberFormat="1" applyFont="1" applyFill="1" applyBorder="1">
      <alignment vertical="center"/>
    </xf>
    <xf numFmtId="0" fontId="28" fillId="0" borderId="0" xfId="0" applyFont="1">
      <alignment vertical="center"/>
    </xf>
    <xf numFmtId="0" fontId="27" fillId="0" borderId="2" xfId="0" applyNumberFormat="1" applyFont="1" applyBorder="1" applyAlignment="1">
      <alignment vertical="center"/>
    </xf>
    <xf numFmtId="0" fontId="27" fillId="0" borderId="3" xfId="0" applyNumberFormat="1" applyFont="1" applyBorder="1" applyAlignment="1">
      <alignment vertical="center"/>
    </xf>
    <xf numFmtId="0" fontId="27" fillId="0" borderId="4" xfId="0" applyNumberFormat="1" applyFont="1" applyBorder="1" applyAlignment="1">
      <alignment vertical="center"/>
    </xf>
    <xf numFmtId="2" fontId="28" fillId="0" borderId="14" xfId="0" applyNumberFormat="1" applyFont="1" applyBorder="1">
      <alignment vertical="center"/>
    </xf>
    <xf numFmtId="0" fontId="27" fillId="0" borderId="12" xfId="0" applyNumberFormat="1" applyFont="1" applyFill="1" applyBorder="1" applyAlignment="1">
      <alignment horizontal="center" vertical="center"/>
    </xf>
    <xf numFmtId="0" fontId="28" fillId="0" borderId="8" xfId="0" applyFont="1" applyBorder="1" applyAlignment="1">
      <alignment vertical="top" wrapText="1"/>
    </xf>
    <xf numFmtId="0" fontId="28" fillId="0" borderId="9" xfId="0" applyFont="1" applyBorder="1" applyAlignment="1">
      <alignment vertical="top" wrapText="1"/>
    </xf>
    <xf numFmtId="0" fontId="28" fillId="0" borderId="2" xfId="0" applyFont="1" applyBorder="1">
      <alignment vertical="center"/>
    </xf>
    <xf numFmtId="176" fontId="28" fillId="0" borderId="3" xfId="0" applyNumberFormat="1" applyFont="1" applyBorder="1">
      <alignment vertical="center"/>
    </xf>
    <xf numFmtId="178" fontId="28" fillId="0" borderId="3" xfId="0" applyNumberFormat="1" applyFont="1" applyBorder="1" applyAlignment="1">
      <alignment horizontal="center" vertical="center"/>
    </xf>
    <xf numFmtId="0" fontId="28" fillId="0" borderId="4" xfId="0" applyFont="1" applyBorder="1">
      <alignment vertical="center"/>
    </xf>
    <xf numFmtId="0" fontId="28" fillId="0" borderId="3" xfId="0" applyFont="1" applyBorder="1">
      <alignment vertical="center"/>
    </xf>
    <xf numFmtId="0" fontId="27" fillId="0" borderId="4" xfId="0" applyNumberFormat="1" applyFont="1" applyBorder="1" applyAlignment="1">
      <alignment horizontal="center" vertical="center"/>
    </xf>
    <xf numFmtId="0" fontId="27" fillId="0" borderId="14" xfId="0" applyNumberFormat="1" applyFont="1" applyBorder="1" applyAlignment="1">
      <alignment horizontal="center" vertical="center" wrapText="1"/>
    </xf>
    <xf numFmtId="0" fontId="27" fillId="0" borderId="14"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8" fillId="0" borderId="14" xfId="0" applyFont="1" applyBorder="1" applyAlignment="1">
      <alignment horizontal="center" vertical="center" wrapText="1"/>
    </xf>
    <xf numFmtId="2" fontId="28" fillId="0" borderId="14" xfId="0" applyNumberFormat="1" applyFont="1" applyBorder="1" applyAlignment="1">
      <alignment horizontal="center" vertical="center"/>
    </xf>
    <xf numFmtId="0" fontId="28" fillId="0" borderId="14" xfId="0" applyFont="1" applyBorder="1" applyAlignment="1">
      <alignment horizontal="center" vertical="center"/>
    </xf>
    <xf numFmtId="38" fontId="14" fillId="0" borderId="0" xfId="5" applyNumberFormat="1" applyFont="1">
      <alignment vertical="center"/>
    </xf>
    <xf numFmtId="38" fontId="20" fillId="0" borderId="0" xfId="5" applyNumberFormat="1" applyFont="1" applyAlignment="1">
      <alignment vertical="top"/>
    </xf>
    <xf numFmtId="38" fontId="20" fillId="0" borderId="0" xfId="5" applyNumberFormat="1" applyFont="1">
      <alignment vertical="center"/>
    </xf>
    <xf numFmtId="0" fontId="14" fillId="0" borderId="0" xfId="5" applyFont="1" applyBorder="1">
      <alignment vertical="center"/>
    </xf>
    <xf numFmtId="38" fontId="14" fillId="0" borderId="0" xfId="5" applyNumberFormat="1" applyFont="1" applyBorder="1" applyAlignment="1">
      <alignment horizontal="center" vertical="center"/>
    </xf>
    <xf numFmtId="2" fontId="14" fillId="0" borderId="17" xfId="5" applyNumberFormat="1" applyFont="1" applyFill="1" applyBorder="1">
      <alignment vertical="center"/>
    </xf>
    <xf numFmtId="2" fontId="14" fillId="0" borderId="14" xfId="5" applyNumberFormat="1" applyFont="1" applyFill="1" applyBorder="1">
      <alignment vertical="center"/>
    </xf>
    <xf numFmtId="2" fontId="14" fillId="0" borderId="21" xfId="5" applyNumberFormat="1" applyFont="1" applyFill="1" applyBorder="1">
      <alignment vertical="center"/>
    </xf>
    <xf numFmtId="0" fontId="23" fillId="0" borderId="14" xfId="0" applyFont="1" applyFill="1" applyBorder="1" applyAlignment="1">
      <alignment horizontal="center" vertical="center"/>
    </xf>
    <xf numFmtId="0" fontId="13" fillId="4" borderId="22" xfId="5" applyFont="1" applyFill="1" applyBorder="1" applyAlignment="1">
      <alignment horizontal="center" vertical="center" wrapText="1"/>
    </xf>
    <xf numFmtId="2" fontId="28" fillId="0" borderId="14" xfId="0" applyNumberFormat="1" applyFont="1" applyBorder="1" applyAlignment="1">
      <alignment horizontal="center" vertical="center"/>
    </xf>
    <xf numFmtId="0" fontId="28" fillId="0" borderId="14" xfId="0" applyFont="1" applyFill="1" applyBorder="1" applyAlignment="1">
      <alignment horizontal="center" vertical="center"/>
    </xf>
    <xf numFmtId="0" fontId="28" fillId="2" borderId="2" xfId="0" applyFont="1" applyFill="1" applyBorder="1">
      <alignment vertical="center"/>
    </xf>
    <xf numFmtId="0" fontId="28" fillId="2" borderId="3" xfId="0" applyFont="1" applyFill="1" applyBorder="1">
      <alignment vertical="center"/>
    </xf>
    <xf numFmtId="0" fontId="28" fillId="2" borderId="4" xfId="0" applyFont="1" applyFill="1" applyBorder="1">
      <alignment vertical="center"/>
    </xf>
    <xf numFmtId="2" fontId="28" fillId="2" borderId="14" xfId="0" applyNumberFormat="1" applyFont="1" applyFill="1" applyBorder="1">
      <alignment vertical="center"/>
    </xf>
    <xf numFmtId="0" fontId="26" fillId="8" borderId="2" xfId="0" applyFont="1" applyFill="1" applyBorder="1" applyAlignment="1">
      <alignment horizontal="left" vertical="center"/>
    </xf>
    <xf numFmtId="0" fontId="28" fillId="8" borderId="3" xfId="0" applyFont="1" applyFill="1" applyBorder="1">
      <alignment vertical="center"/>
    </xf>
    <xf numFmtId="0" fontId="28" fillId="8" borderId="4" xfId="0" applyFont="1" applyFill="1" applyBorder="1">
      <alignment vertical="center"/>
    </xf>
    <xf numFmtId="2" fontId="28" fillId="8" borderId="14" xfId="0" applyNumberFormat="1" applyFont="1" applyFill="1" applyBorder="1">
      <alignment vertical="center"/>
    </xf>
    <xf numFmtId="0" fontId="28" fillId="8" borderId="1" xfId="0" applyFont="1" applyFill="1" applyBorder="1" applyAlignment="1">
      <alignment horizontal="center" vertical="center" textRotation="255"/>
    </xf>
    <xf numFmtId="0" fontId="26" fillId="8" borderId="2" xfId="0" applyFont="1" applyFill="1" applyBorder="1">
      <alignment vertical="center"/>
    </xf>
    <xf numFmtId="0" fontId="28" fillId="8" borderId="14" xfId="0" applyFont="1" applyFill="1" applyBorder="1">
      <alignment vertical="center"/>
    </xf>
    <xf numFmtId="2" fontId="28" fillId="8" borderId="1" xfId="0" applyNumberFormat="1" applyFont="1" applyFill="1" applyBorder="1" applyAlignment="1">
      <alignment vertical="center"/>
    </xf>
    <xf numFmtId="2" fontId="28" fillId="8" borderId="13" xfId="0" applyNumberFormat="1" applyFont="1" applyFill="1" applyBorder="1" applyAlignment="1">
      <alignment vertical="center"/>
    </xf>
    <xf numFmtId="0" fontId="26" fillId="8" borderId="10" xfId="0" applyFont="1" applyFill="1" applyBorder="1" applyAlignment="1">
      <alignment horizontal="left" vertical="center"/>
    </xf>
    <xf numFmtId="0" fontId="28" fillId="8" borderId="11" xfId="0" applyFont="1" applyFill="1" applyBorder="1">
      <alignment vertical="center"/>
    </xf>
    <xf numFmtId="0" fontId="28" fillId="8" borderId="12" xfId="0" applyFont="1" applyFill="1" applyBorder="1">
      <alignment vertical="center"/>
    </xf>
    <xf numFmtId="2" fontId="28" fillId="8" borderId="13" xfId="0" applyNumberFormat="1" applyFont="1" applyFill="1" applyBorder="1">
      <alignment vertical="center"/>
    </xf>
    <xf numFmtId="0" fontId="28" fillId="0" borderId="13" xfId="0" applyFont="1" applyFill="1" applyBorder="1" applyAlignment="1">
      <alignment horizontal="center" vertical="center"/>
    </xf>
    <xf numFmtId="0" fontId="23" fillId="0" borderId="14" xfId="0" applyFont="1" applyBorder="1" applyAlignment="1" applyProtection="1">
      <alignment vertical="center" wrapText="1"/>
    </xf>
    <xf numFmtId="0" fontId="27" fillId="0" borderId="4" xfId="0" applyNumberFormat="1" applyFont="1" applyBorder="1" applyAlignment="1">
      <alignment horizontal="center" vertical="center" shrinkToFit="1"/>
    </xf>
    <xf numFmtId="0" fontId="28" fillId="0" borderId="14" xfId="0" applyFont="1" applyBorder="1" applyAlignment="1">
      <alignment horizontal="center" vertical="center" shrinkToFit="1"/>
    </xf>
    <xf numFmtId="0" fontId="27" fillId="0" borderId="12" xfId="0" applyNumberFormat="1" applyFont="1" applyFill="1" applyBorder="1" applyAlignment="1">
      <alignment horizontal="center" vertical="center" shrinkToFit="1"/>
    </xf>
    <xf numFmtId="0" fontId="27" fillId="0" borderId="4" xfId="0" applyNumberFormat="1" applyFont="1" applyFill="1" applyBorder="1" applyAlignment="1">
      <alignment horizontal="center" vertical="center" shrinkToFit="1"/>
    </xf>
    <xf numFmtId="176" fontId="27" fillId="0" borderId="4" xfId="0" applyNumberFormat="1" applyFont="1" applyFill="1" applyBorder="1" applyAlignment="1">
      <alignment horizontal="center" vertical="center" shrinkToFit="1"/>
    </xf>
    <xf numFmtId="0" fontId="28" fillId="0" borderId="0" xfId="0" applyFont="1" applyAlignment="1">
      <alignment vertical="center" shrinkToFit="1"/>
    </xf>
    <xf numFmtId="2" fontId="28" fillId="2" borderId="14" xfId="0" applyNumberFormat="1" applyFont="1" applyFill="1" applyBorder="1" applyAlignment="1">
      <alignment vertical="center" shrinkToFit="1"/>
    </xf>
    <xf numFmtId="2" fontId="28" fillId="8" borderId="15" xfId="0" applyNumberFormat="1" applyFont="1" applyFill="1" applyBorder="1" applyAlignment="1">
      <alignment vertical="center" shrinkToFit="1"/>
    </xf>
    <xf numFmtId="2" fontId="28" fillId="8" borderId="1" xfId="0" applyNumberFormat="1" applyFont="1" applyFill="1" applyBorder="1" applyAlignment="1">
      <alignment vertical="center" shrinkToFit="1"/>
    </xf>
    <xf numFmtId="2" fontId="28" fillId="8" borderId="13" xfId="0" applyNumberFormat="1" applyFont="1" applyFill="1" applyBorder="1" applyAlignment="1">
      <alignment vertical="center" shrinkToFit="1"/>
    </xf>
    <xf numFmtId="2" fontId="28" fillId="8" borderId="14" xfId="0" applyNumberFormat="1" applyFont="1" applyFill="1" applyBorder="1" applyAlignment="1">
      <alignment vertical="center" shrinkToFit="1"/>
    </xf>
    <xf numFmtId="2" fontId="28" fillId="0" borderId="14" xfId="0" applyNumberFormat="1" applyFont="1" applyBorder="1" applyAlignment="1">
      <alignment horizontal="center" vertical="center" shrinkToFit="1"/>
    </xf>
    <xf numFmtId="0" fontId="27" fillId="0" borderId="14" xfId="0" applyNumberFormat="1" applyFont="1" applyBorder="1" applyAlignment="1">
      <alignment horizontal="center" vertical="center" shrinkToFit="1"/>
    </xf>
    <xf numFmtId="0" fontId="27" fillId="0" borderId="12" xfId="0" applyNumberFormat="1" applyFont="1" applyBorder="1" applyAlignment="1">
      <alignment horizontal="center" vertical="center" shrinkToFit="1"/>
    </xf>
    <xf numFmtId="0" fontId="28" fillId="8" borderId="14" xfId="0" applyFont="1" applyFill="1" applyBorder="1" applyAlignment="1">
      <alignment vertical="center" shrinkToFit="1"/>
    </xf>
    <xf numFmtId="2" fontId="28" fillId="2" borderId="14" xfId="0" applyNumberFormat="1" applyFont="1" applyFill="1" applyBorder="1" applyAlignment="1">
      <alignment horizontal="center" vertical="center" shrinkToFit="1"/>
    </xf>
    <xf numFmtId="2" fontId="28" fillId="0" borderId="14" xfId="0" applyNumberFormat="1" applyFont="1" applyBorder="1" applyAlignment="1">
      <alignment vertical="center"/>
    </xf>
    <xf numFmtId="0" fontId="14" fillId="0" borderId="0" xfId="5" applyFont="1" applyAlignment="1">
      <alignment horizontal="right" vertical="center"/>
    </xf>
    <xf numFmtId="0" fontId="15" fillId="0" borderId="0" xfId="5" applyFont="1" applyAlignment="1">
      <alignment horizontal="center" vertical="center"/>
    </xf>
    <xf numFmtId="2" fontId="28" fillId="0" borderId="0" xfId="0" applyNumberFormat="1" applyFont="1">
      <alignment vertical="center"/>
    </xf>
    <xf numFmtId="0" fontId="26" fillId="0" borderId="0" xfId="0" applyFont="1" applyFill="1" applyAlignment="1" applyProtection="1">
      <alignment vertical="center"/>
    </xf>
    <xf numFmtId="0" fontId="26" fillId="0" borderId="14" xfId="0" applyFont="1" applyFill="1" applyBorder="1" applyAlignment="1" applyProtection="1">
      <alignment vertical="center"/>
    </xf>
    <xf numFmtId="0" fontId="26" fillId="0" borderId="0" xfId="0" applyFont="1" applyFill="1" applyBorder="1" applyAlignment="1" applyProtection="1">
      <alignment vertical="center"/>
    </xf>
    <xf numFmtId="0" fontId="26" fillId="6" borderId="4" xfId="0" applyFont="1" applyFill="1" applyBorder="1" applyAlignment="1" applyProtection="1">
      <alignment vertical="center"/>
    </xf>
    <xf numFmtId="0" fontId="26" fillId="0" borderId="14" xfId="0" applyFont="1" applyFill="1" applyBorder="1" applyAlignment="1" applyProtection="1">
      <alignment horizontal="left" vertical="center" indent="1"/>
    </xf>
    <xf numFmtId="0" fontId="26" fillId="0" borderId="7" xfId="0" applyFont="1" applyFill="1" applyBorder="1" applyAlignment="1" applyProtection="1">
      <alignment vertical="center"/>
    </xf>
    <xf numFmtId="0" fontId="26" fillId="0" borderId="4" xfId="0" applyFont="1" applyFill="1" applyBorder="1" applyAlignment="1" applyProtection="1">
      <alignment vertical="center"/>
    </xf>
    <xf numFmtId="0" fontId="26" fillId="0" borderId="14" xfId="0" applyFont="1" applyFill="1" applyBorder="1" applyAlignment="1" applyProtection="1">
      <alignment vertical="center" wrapText="1"/>
    </xf>
    <xf numFmtId="0" fontId="26" fillId="6" borderId="7" xfId="0" applyFont="1" applyFill="1" applyBorder="1" applyAlignment="1" applyProtection="1">
      <alignment vertical="center"/>
    </xf>
    <xf numFmtId="0" fontId="26" fillId="0" borderId="14" xfId="0" applyFont="1" applyFill="1" applyBorder="1" applyAlignment="1" applyProtection="1">
      <alignment horizontal="left" vertical="top" indent="1"/>
    </xf>
    <xf numFmtId="0" fontId="26" fillId="0" borderId="7" xfId="0" applyFont="1" applyFill="1" applyBorder="1" applyAlignment="1" applyProtection="1">
      <alignment vertical="center" wrapText="1"/>
    </xf>
    <xf numFmtId="0" fontId="26" fillId="0" borderId="4" xfId="0" applyFont="1" applyFill="1" applyBorder="1" applyAlignment="1" applyProtection="1">
      <alignment vertical="center" wrapText="1"/>
    </xf>
    <xf numFmtId="0" fontId="26" fillId="6" borderId="14" xfId="0" applyFont="1" applyFill="1" applyBorder="1" applyAlignment="1" applyProtection="1">
      <alignment vertical="center"/>
    </xf>
    <xf numFmtId="0" fontId="26" fillId="0" borderId="12" xfId="0" applyFont="1" applyFill="1" applyBorder="1" applyAlignment="1" applyProtection="1">
      <alignment vertical="center"/>
    </xf>
    <xf numFmtId="0" fontId="29" fillId="5" borderId="14" xfId="0" applyFont="1" applyFill="1" applyBorder="1" applyAlignment="1">
      <alignment vertical="center"/>
    </xf>
    <xf numFmtId="0" fontId="29" fillId="5" borderId="14" xfId="0" applyFont="1" applyFill="1" applyBorder="1">
      <alignment vertical="center"/>
    </xf>
    <xf numFmtId="0" fontId="26" fillId="0" borderId="2" xfId="0" applyFont="1" applyFill="1" applyBorder="1" applyAlignment="1" applyProtection="1">
      <alignment vertical="center"/>
    </xf>
    <xf numFmtId="0" fontId="29" fillId="5" borderId="8" xfId="0" applyFont="1" applyFill="1" applyBorder="1" applyAlignment="1">
      <alignment vertical="center"/>
    </xf>
    <xf numFmtId="0" fontId="18" fillId="0" borderId="64" xfId="0" applyFont="1" applyFill="1" applyBorder="1" applyAlignment="1" applyProtection="1">
      <alignment vertical="center"/>
      <protection locked="0"/>
    </xf>
    <xf numFmtId="0" fontId="18" fillId="0" borderId="83"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18"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shrinkToFit="1"/>
      <protection locked="0"/>
    </xf>
    <xf numFmtId="0" fontId="18" fillId="0" borderId="81" xfId="0" applyFont="1" applyFill="1" applyBorder="1" applyAlignment="1" applyProtection="1">
      <alignment vertical="center"/>
      <protection locked="0"/>
    </xf>
    <xf numFmtId="0" fontId="24" fillId="0" borderId="51" xfId="0" applyFont="1" applyFill="1" applyBorder="1" applyAlignment="1" applyProtection="1">
      <alignment vertical="center"/>
      <protection locked="0"/>
    </xf>
    <xf numFmtId="0" fontId="18" fillId="0" borderId="3" xfId="0" applyFont="1" applyFill="1" applyBorder="1" applyAlignment="1" applyProtection="1">
      <alignment horizontal="left" vertical="center" wrapText="1"/>
      <protection locked="0"/>
    </xf>
    <xf numFmtId="0" fontId="18" fillId="0" borderId="80" xfId="0" applyFont="1" applyFill="1" applyBorder="1" applyAlignment="1" applyProtection="1">
      <alignment vertical="center"/>
      <protection locked="0"/>
    </xf>
    <xf numFmtId="0" fontId="18" fillId="0" borderId="82" xfId="0" applyFont="1" applyFill="1"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right" vertical="center"/>
      <protection locked="0"/>
    </xf>
    <xf numFmtId="0" fontId="26" fillId="0" borderId="14" xfId="13" applyFont="1" applyBorder="1">
      <alignment vertical="center"/>
    </xf>
    <xf numFmtId="49" fontId="23" fillId="0" borderId="14" xfId="0" applyNumberFormat="1" applyFont="1" applyBorder="1">
      <alignment vertical="center"/>
    </xf>
    <xf numFmtId="0" fontId="18" fillId="0" borderId="3"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11" xfId="0" applyFont="1" applyFill="1" applyBorder="1" applyAlignment="1" applyProtection="1">
      <alignment vertical="center"/>
      <protection locked="0"/>
    </xf>
    <xf numFmtId="0" fontId="18" fillId="0" borderId="3" xfId="0" applyFont="1" applyFill="1" applyBorder="1" applyAlignment="1" applyProtection="1">
      <alignment vertical="center"/>
      <protection locked="0"/>
    </xf>
    <xf numFmtId="0" fontId="18" fillId="0" borderId="0" xfId="0" applyFont="1" applyFill="1" applyAlignment="1" applyProtection="1">
      <alignment vertical="center"/>
      <protection locked="0"/>
    </xf>
    <xf numFmtId="0" fontId="18" fillId="0" borderId="0" xfId="0" applyFont="1" applyFill="1" applyAlignment="1" applyProtection="1">
      <alignment vertical="center" shrinkToFit="1"/>
      <protection locked="0"/>
    </xf>
    <xf numFmtId="0" fontId="18" fillId="0" borderId="0" xfId="0" applyNumberFormat="1" applyFont="1" applyFill="1" applyBorder="1" applyAlignment="1" applyProtection="1">
      <alignment horizontal="left" vertical="center"/>
      <protection locked="0"/>
    </xf>
    <xf numFmtId="186" fontId="18" fillId="0" borderId="0" xfId="0" applyNumberFormat="1" applyFont="1" applyFill="1" applyBorder="1" applyAlignment="1" applyProtection="1">
      <alignment horizontal="left" vertical="center"/>
      <protection locked="0"/>
    </xf>
    <xf numFmtId="178" fontId="30" fillId="0" borderId="0" xfId="0" applyNumberFormat="1" applyFont="1" applyFill="1" applyAlignment="1" applyProtection="1">
      <alignment vertical="center"/>
      <protection locked="0"/>
    </xf>
    <xf numFmtId="178" fontId="18" fillId="0" borderId="0" xfId="0" applyNumberFormat="1" applyFont="1" applyFill="1" applyBorder="1" applyAlignment="1" applyProtection="1">
      <alignment horizontal="center" vertical="center" shrinkToFit="1"/>
      <protection locked="0"/>
    </xf>
    <xf numFmtId="0" fontId="18" fillId="0" borderId="90" xfId="0" applyFont="1" applyFill="1" applyBorder="1" applyAlignment="1" applyProtection="1">
      <alignment vertical="center"/>
      <protection locked="0"/>
    </xf>
    <xf numFmtId="0" fontId="18" fillId="0" borderId="71" xfId="0" applyFont="1" applyFill="1" applyBorder="1" applyAlignment="1" applyProtection="1">
      <alignment vertical="center" shrinkToFit="1"/>
      <protection locked="0"/>
    </xf>
    <xf numFmtId="0" fontId="18" fillId="0" borderId="71" xfId="0" applyFont="1" applyFill="1" applyBorder="1" applyAlignment="1" applyProtection="1">
      <alignment vertical="center"/>
      <protection locked="0"/>
    </xf>
    <xf numFmtId="0" fontId="18" fillId="0" borderId="87" xfId="0" applyFont="1" applyFill="1" applyBorder="1" applyAlignment="1" applyProtection="1">
      <alignment vertical="center"/>
      <protection locked="0"/>
    </xf>
    <xf numFmtId="0" fontId="18" fillId="0" borderId="91" xfId="0" applyFont="1" applyFill="1" applyBorder="1" applyAlignment="1" applyProtection="1">
      <alignment vertical="center"/>
      <protection locked="0"/>
    </xf>
    <xf numFmtId="0" fontId="18" fillId="0" borderId="0" xfId="0" applyFont="1" applyFill="1" applyBorder="1" applyAlignment="1" applyProtection="1">
      <alignment vertical="center" shrinkToFit="1"/>
      <protection locked="0"/>
    </xf>
    <xf numFmtId="0" fontId="18" fillId="0" borderId="51" xfId="0" applyFont="1" applyFill="1" applyBorder="1" applyAlignment="1" applyProtection="1">
      <alignment vertical="center"/>
      <protection locked="0"/>
    </xf>
    <xf numFmtId="0" fontId="18" fillId="0" borderId="53" xfId="0" applyFont="1" applyFill="1" applyBorder="1" applyAlignment="1" applyProtection="1">
      <alignment vertical="center"/>
      <protection locked="0"/>
    </xf>
    <xf numFmtId="0" fontId="18" fillId="0" borderId="88" xfId="0" applyFont="1" applyFill="1" applyBorder="1" applyAlignment="1" applyProtection="1">
      <alignment vertical="center"/>
      <protection locked="0"/>
    </xf>
    <xf numFmtId="0" fontId="18" fillId="0" borderId="86" xfId="0" applyFont="1" applyFill="1" applyBorder="1" applyAlignment="1" applyProtection="1">
      <alignment vertical="center"/>
      <protection locked="0"/>
    </xf>
    <xf numFmtId="0" fontId="18" fillId="0" borderId="65" xfId="0" applyFont="1" applyFill="1" applyBorder="1" applyAlignment="1" applyProtection="1">
      <alignment vertical="center"/>
      <protection locked="0"/>
    </xf>
    <xf numFmtId="0" fontId="18" fillId="0" borderId="0" xfId="0" applyFont="1" applyFill="1" applyBorder="1" applyAlignment="1" applyProtection="1">
      <alignment horizontal="left" vertical="center"/>
      <protection locked="0"/>
    </xf>
    <xf numFmtId="0" fontId="24" fillId="0" borderId="69" xfId="0" applyFont="1" applyFill="1" applyBorder="1" applyAlignment="1" applyProtection="1">
      <alignment vertical="center"/>
      <protection locked="0"/>
    </xf>
    <xf numFmtId="0" fontId="18" fillId="0" borderId="70" xfId="0" applyFont="1" applyFill="1" applyBorder="1" applyAlignment="1" applyProtection="1">
      <alignment vertical="center"/>
      <protection locked="0"/>
    </xf>
    <xf numFmtId="0" fontId="18" fillId="0" borderId="85" xfId="0" applyFont="1" applyFill="1" applyBorder="1" applyAlignment="1" applyProtection="1">
      <alignment vertical="center"/>
      <protection locked="0"/>
    </xf>
    <xf numFmtId="0" fontId="18" fillId="0" borderId="89" xfId="0" applyFont="1" applyFill="1" applyBorder="1" applyAlignment="1" applyProtection="1">
      <alignment vertical="center"/>
      <protection locked="0"/>
    </xf>
    <xf numFmtId="0" fontId="24" fillId="0" borderId="72" xfId="0" applyFont="1" applyFill="1" applyBorder="1" applyAlignment="1" applyProtection="1">
      <alignment vertical="center"/>
      <protection locked="0"/>
    </xf>
    <xf numFmtId="0" fontId="18" fillId="0" borderId="73" xfId="0" applyFont="1" applyFill="1" applyBorder="1" applyAlignment="1" applyProtection="1">
      <alignment vertical="center"/>
      <protection locked="0"/>
    </xf>
    <xf numFmtId="0" fontId="18" fillId="0" borderId="72" xfId="0" applyFont="1" applyFill="1" applyBorder="1" applyAlignment="1" applyProtection="1">
      <alignment vertical="center"/>
      <protection locked="0"/>
    </xf>
    <xf numFmtId="0" fontId="18" fillId="0" borderId="74" xfId="0" applyFont="1" applyFill="1" applyBorder="1" applyAlignment="1" applyProtection="1">
      <alignment vertical="center"/>
      <protection locked="0"/>
    </xf>
    <xf numFmtId="0" fontId="18" fillId="0" borderId="75" xfId="0" applyFont="1" applyFill="1" applyBorder="1" applyAlignment="1" applyProtection="1">
      <alignment vertical="center"/>
      <protection locked="0"/>
    </xf>
    <xf numFmtId="0" fontId="18" fillId="0" borderId="46" xfId="0" applyFont="1" applyFill="1" applyBorder="1" applyAlignment="1" applyProtection="1">
      <alignment vertical="center"/>
      <protection locked="0"/>
    </xf>
    <xf numFmtId="0" fontId="18" fillId="0" borderId="47" xfId="0" applyFont="1" applyFill="1" applyBorder="1" applyAlignment="1" applyProtection="1">
      <alignment vertical="center"/>
      <protection locked="0"/>
    </xf>
    <xf numFmtId="0" fontId="18" fillId="0" borderId="4" xfId="0" applyFont="1" applyFill="1" applyBorder="1" applyAlignment="1" applyProtection="1">
      <alignment vertical="center"/>
      <protection locked="0"/>
    </xf>
    <xf numFmtId="0" fontId="18" fillId="0" borderId="76" xfId="0" applyFont="1" applyFill="1" applyBorder="1" applyAlignment="1" applyProtection="1">
      <alignment vertical="center"/>
      <protection locked="0"/>
    </xf>
    <xf numFmtId="0" fontId="18" fillId="0" borderId="48" xfId="0" applyFont="1" applyFill="1" applyBorder="1" applyAlignment="1" applyProtection="1">
      <alignment vertical="center"/>
      <protection locked="0"/>
    </xf>
    <xf numFmtId="0" fontId="18" fillId="0" borderId="49" xfId="0" applyFont="1" applyFill="1" applyBorder="1" applyAlignment="1" applyProtection="1">
      <alignment vertical="center"/>
      <protection locked="0"/>
    </xf>
    <xf numFmtId="0" fontId="18" fillId="0" borderId="77" xfId="0" applyFont="1" applyFill="1" applyBorder="1" applyAlignment="1" applyProtection="1">
      <alignment vertical="center"/>
      <protection locked="0"/>
    </xf>
    <xf numFmtId="0" fontId="18" fillId="0" borderId="78" xfId="0" applyFont="1" applyFill="1" applyBorder="1" applyAlignment="1" applyProtection="1">
      <alignment vertical="center"/>
      <protection locked="0"/>
    </xf>
    <xf numFmtId="0" fontId="18" fillId="0" borderId="79" xfId="0" applyFont="1" applyFill="1" applyBorder="1" applyAlignment="1" applyProtection="1">
      <alignment vertical="center"/>
      <protection locked="0"/>
    </xf>
    <xf numFmtId="0" fontId="18" fillId="0" borderId="62" xfId="0" applyFont="1" applyFill="1" applyBorder="1" applyAlignment="1" applyProtection="1">
      <alignment vertical="center"/>
      <protection locked="0"/>
    </xf>
    <xf numFmtId="0" fontId="18" fillId="0" borderId="54" xfId="0" applyFont="1" applyFill="1" applyBorder="1" applyAlignment="1" applyProtection="1">
      <alignment vertical="center"/>
      <protection locked="0"/>
    </xf>
    <xf numFmtId="0" fontId="18" fillId="0" borderId="63" xfId="0" applyFont="1" applyFill="1" applyBorder="1" applyAlignment="1" applyProtection="1">
      <alignment vertical="center"/>
      <protection locked="0"/>
    </xf>
    <xf numFmtId="0" fontId="18" fillId="0" borderId="98" xfId="0" applyFont="1" applyFill="1" applyBorder="1" applyAlignment="1" applyProtection="1">
      <alignment vertical="center"/>
      <protection locked="0"/>
    </xf>
    <xf numFmtId="0" fontId="18" fillId="0" borderId="98" xfId="0" applyFont="1" applyFill="1" applyBorder="1" applyAlignment="1" applyProtection="1">
      <alignment horizontal="left" vertical="center"/>
      <protection locked="0"/>
    </xf>
    <xf numFmtId="0" fontId="18" fillId="0" borderId="87" xfId="0" applyNumberFormat="1" applyFont="1" applyFill="1" applyBorder="1" applyAlignment="1" applyProtection="1">
      <alignment vertical="center" shrinkToFit="1"/>
      <protection locked="0"/>
    </xf>
    <xf numFmtId="178" fontId="18" fillId="0" borderId="48" xfId="0" applyNumberFormat="1" applyFont="1" applyFill="1" applyBorder="1" applyAlignment="1" applyProtection="1">
      <alignment horizontal="left" vertical="center"/>
      <protection locked="0"/>
    </xf>
    <xf numFmtId="178" fontId="18" fillId="0" borderId="48" xfId="0" applyNumberFormat="1" applyFont="1" applyFill="1" applyBorder="1" applyAlignment="1" applyProtection="1">
      <alignment horizontal="center" vertical="center"/>
      <protection locked="0"/>
    </xf>
    <xf numFmtId="0" fontId="18" fillId="0" borderId="48" xfId="0" applyFont="1" applyFill="1" applyBorder="1" applyAlignment="1" applyProtection="1">
      <alignment horizontal="center" vertical="center"/>
      <protection locked="0"/>
    </xf>
    <xf numFmtId="0" fontId="18" fillId="0" borderId="88" xfId="0" applyNumberFormat="1" applyFont="1" applyFill="1" applyBorder="1" applyAlignment="1" applyProtection="1">
      <alignment vertical="center" shrinkToFit="1"/>
      <protection locked="0"/>
    </xf>
    <xf numFmtId="178" fontId="18" fillId="0" borderId="78" xfId="0" applyNumberFormat="1" applyFont="1" applyFill="1" applyBorder="1" applyAlignment="1" applyProtection="1">
      <alignment horizontal="left" vertical="center"/>
      <protection locked="0"/>
    </xf>
    <xf numFmtId="178" fontId="18" fillId="0" borderId="78" xfId="0" applyNumberFormat="1" applyFont="1" applyFill="1" applyBorder="1" applyAlignment="1" applyProtection="1">
      <alignment horizontal="center" vertical="center"/>
      <protection locked="0"/>
    </xf>
    <xf numFmtId="0" fontId="18" fillId="0" borderId="78" xfId="0" applyFont="1" applyFill="1" applyBorder="1" applyAlignment="1" applyProtection="1">
      <alignment horizontal="center" vertical="center"/>
      <protection locked="0"/>
    </xf>
    <xf numFmtId="178" fontId="18" fillId="0" borderId="0" xfId="0" applyNumberFormat="1" applyFont="1" applyFill="1" applyBorder="1" applyAlignment="1" applyProtection="1">
      <alignment horizontal="left" vertical="center"/>
      <protection locked="0"/>
    </xf>
    <xf numFmtId="178" fontId="18" fillId="0" borderId="0" xfId="0" applyNumberFormat="1" applyFont="1" applyFill="1" applyBorder="1" applyAlignment="1" applyProtection="1">
      <alignment horizontal="center" vertical="center"/>
      <protection locked="0"/>
    </xf>
    <xf numFmtId="187" fontId="18" fillId="0" borderId="88" xfId="0" applyNumberFormat="1" applyFont="1" applyFill="1" applyBorder="1" applyAlignment="1" applyProtection="1">
      <alignment vertical="center" shrinkToFit="1"/>
      <protection locked="0"/>
    </xf>
    <xf numFmtId="0" fontId="18" fillId="0" borderId="89" xfId="0" applyNumberFormat="1" applyFont="1" applyFill="1" applyBorder="1" applyAlignment="1" applyProtection="1">
      <alignment vertical="center" shrinkToFit="1"/>
      <protection locked="0"/>
    </xf>
    <xf numFmtId="0" fontId="30" fillId="0" borderId="0" xfId="0" applyFont="1" applyFill="1" applyBorder="1" applyAlignment="1" applyProtection="1">
      <alignment vertical="center"/>
      <protection locked="0"/>
    </xf>
    <xf numFmtId="0" fontId="18" fillId="0" borderId="67" xfId="0" applyFont="1" applyFill="1" applyBorder="1" applyAlignment="1" applyProtection="1">
      <alignment vertical="center"/>
      <protection locked="0"/>
    </xf>
    <xf numFmtId="0" fontId="18" fillId="0" borderId="0" xfId="0" applyFont="1" applyFill="1" applyBorder="1" applyAlignment="1" applyProtection="1">
      <alignment horizontal="left" vertical="center" shrinkToFit="1"/>
      <protection locked="0"/>
    </xf>
    <xf numFmtId="0" fontId="30" fillId="0" borderId="73" xfId="0" applyFont="1" applyFill="1" applyBorder="1" applyAlignment="1" applyProtection="1">
      <alignment vertical="center"/>
      <protection locked="0"/>
    </xf>
    <xf numFmtId="0" fontId="24" fillId="0" borderId="64" xfId="0" applyFont="1" applyFill="1" applyBorder="1" applyAlignment="1" applyProtection="1">
      <alignment vertical="center"/>
      <protection locked="0"/>
    </xf>
    <xf numFmtId="0" fontId="18" fillId="0" borderId="12" xfId="0" applyFont="1" applyFill="1" applyBorder="1" applyAlignment="1" applyProtection="1">
      <alignment vertical="center"/>
      <protection locked="0"/>
    </xf>
    <xf numFmtId="0" fontId="24" fillId="0" borderId="82" xfId="0" applyFont="1" applyFill="1" applyBorder="1" applyAlignment="1" applyProtection="1">
      <alignment vertical="center"/>
      <protection locked="0"/>
    </xf>
    <xf numFmtId="0" fontId="18" fillId="0" borderId="9" xfId="0" applyFont="1" applyFill="1" applyBorder="1" applyAlignment="1" applyProtection="1">
      <alignment vertical="center"/>
      <protection locked="0"/>
    </xf>
    <xf numFmtId="0" fontId="18" fillId="0" borderId="6" xfId="0" applyFont="1" applyFill="1" applyBorder="1" applyAlignment="1" applyProtection="1">
      <alignment vertical="center"/>
      <protection locked="0"/>
    </xf>
    <xf numFmtId="0" fontId="18" fillId="0" borderId="7" xfId="0" applyFont="1" applyFill="1" applyBorder="1" applyAlignment="1" applyProtection="1">
      <alignment vertical="center"/>
      <protection locked="0"/>
    </xf>
    <xf numFmtId="177" fontId="18" fillId="0" borderId="88" xfId="0" applyNumberFormat="1" applyFont="1" applyFill="1" applyBorder="1" applyAlignment="1" applyProtection="1">
      <alignment vertical="center" shrinkToFit="1"/>
      <protection locked="0"/>
    </xf>
    <xf numFmtId="0" fontId="24" fillId="0" borderId="83" xfId="0" applyFont="1" applyFill="1" applyBorder="1" applyAlignment="1" applyProtection="1">
      <alignment vertical="center"/>
      <protection locked="0"/>
    </xf>
    <xf numFmtId="0" fontId="24" fillId="0" borderId="80" xfId="0" applyFont="1" applyFill="1" applyBorder="1" applyAlignment="1" applyProtection="1">
      <alignment vertical="center"/>
      <protection locked="0"/>
    </xf>
    <xf numFmtId="187" fontId="18" fillId="0" borderId="89" xfId="0" applyNumberFormat="1" applyFont="1" applyFill="1" applyBorder="1" applyAlignment="1" applyProtection="1">
      <alignment vertical="center" shrinkToFit="1"/>
      <protection locked="0"/>
    </xf>
    <xf numFmtId="0" fontId="18" fillId="0" borderId="68" xfId="0" applyFont="1" applyFill="1" applyBorder="1" applyAlignment="1" applyProtection="1">
      <alignment vertical="center"/>
      <protection locked="0"/>
    </xf>
    <xf numFmtId="0" fontId="18" fillId="0" borderId="6"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18" fillId="0" borderId="60" xfId="0" applyFont="1" applyFill="1" applyBorder="1" applyAlignment="1" applyProtection="1">
      <alignment vertical="center"/>
      <protection locked="0"/>
    </xf>
    <xf numFmtId="0" fontId="30" fillId="0" borderId="6" xfId="0" applyFont="1" applyFill="1" applyBorder="1" applyAlignment="1" applyProtection="1">
      <alignment vertical="center"/>
      <protection locked="0"/>
    </xf>
    <xf numFmtId="0" fontId="18" fillId="0" borderId="11" xfId="0" applyFont="1" applyFill="1" applyBorder="1" applyAlignment="1" applyProtection="1">
      <alignment horizontal="left" vertical="center"/>
      <protection locked="0"/>
    </xf>
    <xf numFmtId="0" fontId="18" fillId="0" borderId="12" xfId="0" applyFont="1" applyFill="1" applyBorder="1" applyAlignment="1" applyProtection="1">
      <alignment horizontal="left" vertical="center"/>
      <protection locked="0"/>
    </xf>
    <xf numFmtId="0" fontId="18" fillId="0" borderId="64" xfId="0" applyFont="1" applyFill="1" applyBorder="1" applyProtection="1">
      <alignment vertical="center"/>
      <protection locked="0"/>
    </xf>
    <xf numFmtId="0" fontId="18" fillId="0" borderId="3" xfId="0" applyFont="1" applyFill="1" applyBorder="1" applyAlignment="1" applyProtection="1">
      <alignment horizontal="left" vertical="center" shrinkToFit="1"/>
      <protection locked="0"/>
    </xf>
    <xf numFmtId="0" fontId="18" fillId="0" borderId="81" xfId="0" applyFont="1" applyFill="1" applyBorder="1" applyProtection="1">
      <alignment vertical="center"/>
      <protection locked="0"/>
    </xf>
    <xf numFmtId="0" fontId="18" fillId="0" borderId="4" xfId="0" applyFont="1" applyFill="1" applyBorder="1" applyAlignment="1" applyProtection="1">
      <alignment horizontal="left" vertical="center"/>
      <protection locked="0"/>
    </xf>
    <xf numFmtId="0" fontId="18" fillId="0" borderId="90" xfId="0" applyNumberFormat="1" applyFont="1" applyFill="1" applyBorder="1" applyAlignment="1" applyProtection="1">
      <alignment vertical="center" shrinkToFit="1"/>
      <protection locked="0"/>
    </xf>
    <xf numFmtId="0" fontId="30" fillId="0" borderId="3" xfId="0" applyFont="1" applyFill="1" applyBorder="1" applyAlignment="1" applyProtection="1">
      <alignment vertical="center"/>
      <protection locked="0"/>
    </xf>
    <xf numFmtId="0" fontId="18" fillId="0" borderId="2" xfId="0" applyFont="1" applyFill="1" applyBorder="1" applyAlignment="1" applyProtection="1">
      <alignment vertical="center"/>
      <protection locked="0"/>
    </xf>
    <xf numFmtId="0" fontId="24" fillId="0" borderId="81" xfId="0" applyFont="1" applyFill="1" applyBorder="1" applyAlignment="1" applyProtection="1">
      <alignment vertical="center"/>
      <protection locked="0"/>
    </xf>
    <xf numFmtId="0" fontId="18" fillId="0" borderId="7" xfId="0" applyFont="1" applyFill="1" applyBorder="1" applyAlignment="1" applyProtection="1">
      <alignment horizontal="left" vertical="center"/>
      <protection locked="0"/>
    </xf>
    <xf numFmtId="0" fontId="30" fillId="0" borderId="11" xfId="0" applyFont="1" applyFill="1" applyBorder="1" applyAlignment="1" applyProtection="1">
      <alignment vertical="center"/>
      <protection locked="0"/>
    </xf>
    <xf numFmtId="0" fontId="18" fillId="0" borderId="65" xfId="0" applyFont="1" applyFill="1" applyBorder="1" applyProtection="1">
      <alignment vertical="center"/>
      <protection locked="0"/>
    </xf>
    <xf numFmtId="0" fontId="18" fillId="0" borderId="64" xfId="0" applyFont="1" applyFill="1" applyBorder="1" applyAlignment="1" applyProtection="1">
      <alignment vertical="center" wrapText="1"/>
      <protection locked="0"/>
    </xf>
    <xf numFmtId="0" fontId="24" fillId="0" borderId="0" xfId="0" applyFont="1" applyFill="1" applyAlignment="1" applyProtection="1">
      <alignment vertical="center"/>
      <protection locked="0"/>
    </xf>
    <xf numFmtId="0" fontId="30" fillId="0" borderId="14" xfId="0" applyFont="1" applyFill="1" applyBorder="1" applyAlignment="1" applyProtection="1">
      <alignment vertical="center"/>
      <protection locked="0"/>
    </xf>
    <xf numFmtId="0" fontId="30" fillId="0" borderId="0" xfId="0" applyFont="1" applyFill="1" applyBorder="1" applyAlignment="1" applyProtection="1">
      <alignment horizontal="center" vertical="center"/>
      <protection locked="0"/>
    </xf>
    <xf numFmtId="0" fontId="24" fillId="0" borderId="0" xfId="8" applyFont="1" applyFill="1" applyBorder="1" applyProtection="1">
      <alignment vertical="center"/>
      <protection locked="0"/>
    </xf>
    <xf numFmtId="0" fontId="18" fillId="0" borderId="0" xfId="8" applyFont="1" applyFill="1" applyBorder="1" applyProtection="1">
      <alignment vertical="center"/>
      <protection locked="0"/>
    </xf>
    <xf numFmtId="0" fontId="30" fillId="0" borderId="0" xfId="0" applyFont="1" applyFill="1" applyBorder="1" applyAlignment="1" applyProtection="1">
      <alignment vertical="center" shrinkToFit="1"/>
      <protection locked="0"/>
    </xf>
    <xf numFmtId="182" fontId="18" fillId="0" borderId="89" xfId="0" applyNumberFormat="1" applyFont="1" applyFill="1" applyBorder="1" applyAlignment="1" applyProtection="1">
      <alignment vertical="center" shrinkToFit="1"/>
      <protection locked="0"/>
    </xf>
    <xf numFmtId="190" fontId="18" fillId="0" borderId="0" xfId="0" applyNumberFormat="1" applyFont="1" applyFill="1" applyAlignment="1" applyProtection="1">
      <alignment vertical="center"/>
      <protection locked="0"/>
    </xf>
    <xf numFmtId="187" fontId="27" fillId="0" borderId="4" xfId="0" applyNumberFormat="1" applyFont="1" applyFill="1" applyBorder="1" applyAlignment="1">
      <alignment horizontal="center" vertical="center" shrinkToFit="1"/>
    </xf>
    <xf numFmtId="0" fontId="18" fillId="0" borderId="0" xfId="0" applyNumberFormat="1" applyFont="1" applyFill="1" applyBorder="1" applyAlignment="1" applyProtection="1">
      <alignment horizontal="right" vertical="center"/>
      <protection locked="0"/>
    </xf>
    <xf numFmtId="0" fontId="18" fillId="0" borderId="91" xfId="0" applyFont="1" applyFill="1" applyBorder="1" applyAlignment="1" applyProtection="1">
      <alignment vertical="center" shrinkToFit="1"/>
      <protection locked="0"/>
    </xf>
    <xf numFmtId="185" fontId="18" fillId="0" borderId="0" xfId="0" applyNumberFormat="1" applyFont="1" applyFill="1" applyBorder="1" applyAlignment="1" applyProtection="1">
      <alignment horizontal="left" vertical="center"/>
      <protection locked="0"/>
    </xf>
    <xf numFmtId="187" fontId="18" fillId="0" borderId="0" xfId="0" applyNumberFormat="1" applyFont="1" applyFill="1" applyBorder="1" applyAlignment="1" applyProtection="1">
      <alignment horizontal="left" vertical="center"/>
      <protection locked="0"/>
    </xf>
    <xf numFmtId="3" fontId="18" fillId="0" borderId="0" xfId="0" applyNumberFormat="1" applyFont="1" applyFill="1" applyBorder="1" applyAlignment="1" applyProtection="1">
      <alignment horizontal="left" vertical="center"/>
      <protection locked="0"/>
    </xf>
    <xf numFmtId="180" fontId="18" fillId="0" borderId="0" xfId="0" applyNumberFormat="1" applyFont="1" applyFill="1" applyBorder="1" applyAlignment="1" applyProtection="1">
      <alignment horizontal="left" vertical="center"/>
      <protection locked="0"/>
    </xf>
    <xf numFmtId="0" fontId="18" fillId="0" borderId="69" xfId="0" applyFont="1" applyFill="1" applyBorder="1" applyAlignment="1" applyProtection="1">
      <alignment vertical="center"/>
      <protection locked="0"/>
    </xf>
    <xf numFmtId="0" fontId="18" fillId="0" borderId="97"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99" xfId="0" applyFont="1" applyFill="1" applyBorder="1" applyAlignment="1">
      <alignment horizontal="left" vertical="center" shrinkToFit="1"/>
    </xf>
    <xf numFmtId="0" fontId="18" fillId="0" borderId="100" xfId="0" applyFont="1" applyFill="1" applyBorder="1" applyAlignment="1">
      <alignment vertical="center" shrinkToFit="1"/>
    </xf>
    <xf numFmtId="0" fontId="18" fillId="0" borderId="101" xfId="0" applyFont="1" applyFill="1" applyBorder="1" applyAlignment="1">
      <alignment vertical="center" shrinkToFit="1"/>
    </xf>
    <xf numFmtId="0" fontId="18" fillId="0" borderId="101" xfId="0" applyFont="1" applyFill="1" applyBorder="1" applyAlignment="1">
      <alignment horizontal="left" vertical="center" shrinkToFit="1"/>
    </xf>
    <xf numFmtId="0" fontId="18" fillId="0" borderId="102" xfId="0" applyFont="1" applyFill="1" applyBorder="1" applyAlignment="1">
      <alignment vertical="center" shrinkToFit="1"/>
    </xf>
    <xf numFmtId="0" fontId="18" fillId="0" borderId="100" xfId="0" applyFont="1" applyFill="1" applyBorder="1" applyAlignment="1">
      <alignment horizontal="left" vertical="center" shrinkToFit="1"/>
    </xf>
    <xf numFmtId="0" fontId="18" fillId="0" borderId="99" xfId="12" applyFont="1" applyFill="1" applyBorder="1" applyAlignment="1">
      <alignment horizontal="left" vertical="center"/>
    </xf>
    <xf numFmtId="0" fontId="18" fillId="0" borderId="103" xfId="12" applyFont="1" applyFill="1" applyBorder="1" applyAlignment="1">
      <alignment horizontal="left" vertical="center"/>
    </xf>
    <xf numFmtId="0" fontId="18" fillId="0" borderId="100" xfId="12" applyFont="1" applyFill="1" applyBorder="1" applyAlignment="1">
      <alignment horizontal="left" vertical="center"/>
    </xf>
    <xf numFmtId="0" fontId="18" fillId="0" borderId="104" xfId="12" applyFont="1" applyFill="1" applyBorder="1" applyAlignment="1">
      <alignment horizontal="left" vertical="center"/>
    </xf>
    <xf numFmtId="0" fontId="18" fillId="0" borderId="100" xfId="0" applyFont="1" applyFill="1" applyBorder="1">
      <alignment vertical="center"/>
    </xf>
    <xf numFmtId="0" fontId="18" fillId="0" borderId="104" xfId="0" applyFont="1" applyFill="1" applyBorder="1">
      <alignment vertical="center"/>
    </xf>
    <xf numFmtId="0" fontId="18" fillId="0" borderId="102" xfId="0" applyFont="1" applyFill="1" applyBorder="1">
      <alignment vertical="center"/>
    </xf>
    <xf numFmtId="0" fontId="18" fillId="0" borderId="105" xfId="0" applyFont="1" applyFill="1" applyBorder="1">
      <alignment vertical="center"/>
    </xf>
    <xf numFmtId="0" fontId="18" fillId="0" borderId="82" xfId="0" applyFont="1" applyFill="1" applyBorder="1" applyAlignment="1">
      <alignment horizontal="left" vertical="center" shrinkToFit="1"/>
    </xf>
    <xf numFmtId="0" fontId="18" fillId="0" borderId="82" xfId="0" applyFont="1" applyFill="1" applyBorder="1" applyAlignment="1">
      <alignment vertical="center" shrinkToFit="1"/>
    </xf>
    <xf numFmtId="0" fontId="18" fillId="0" borderId="83" xfId="0" applyFont="1" applyFill="1" applyBorder="1" applyAlignment="1">
      <alignment vertical="center" shrinkToFit="1"/>
    </xf>
    <xf numFmtId="0" fontId="18" fillId="0" borderId="80" xfId="0" applyFont="1" applyFill="1" applyBorder="1" applyAlignment="1">
      <alignment horizontal="left" vertical="center" shrinkToFit="1"/>
    </xf>
    <xf numFmtId="0" fontId="18" fillId="0" borderId="83" xfId="0" applyFont="1" applyFill="1" applyBorder="1" applyAlignment="1">
      <alignment horizontal="left" vertical="center" shrinkToFit="1"/>
    </xf>
    <xf numFmtId="0" fontId="18" fillId="0" borderId="81" xfId="0" applyFont="1" applyFill="1" applyBorder="1" applyAlignment="1">
      <alignment vertical="center" shrinkToFit="1"/>
    </xf>
    <xf numFmtId="187" fontId="20" fillId="0" borderId="14" xfId="0" applyNumberFormat="1" applyFont="1" applyBorder="1" applyAlignment="1">
      <alignment horizontal="left" vertical="top" wrapText="1"/>
    </xf>
    <xf numFmtId="0" fontId="18" fillId="9" borderId="87" xfId="0" applyNumberFormat="1" applyFont="1" applyFill="1" applyBorder="1" applyAlignment="1" applyProtection="1">
      <alignment horizontal="left" vertical="center" shrinkToFit="1"/>
      <protection locked="0"/>
    </xf>
    <xf numFmtId="187" fontId="18" fillId="9" borderId="88" xfId="0" applyNumberFormat="1" applyFont="1" applyFill="1" applyBorder="1" applyAlignment="1" applyProtection="1">
      <alignment horizontal="left" vertical="center" shrinkToFit="1"/>
      <protection locked="0"/>
    </xf>
    <xf numFmtId="0" fontId="18" fillId="9" borderId="88" xfId="0" applyNumberFormat="1" applyFont="1" applyFill="1" applyBorder="1" applyAlignment="1" applyProtection="1">
      <alignment horizontal="left" vertical="center" shrinkToFit="1"/>
      <protection locked="0"/>
    </xf>
    <xf numFmtId="0" fontId="18" fillId="9" borderId="89" xfId="0" applyNumberFormat="1" applyFont="1" applyFill="1" applyBorder="1" applyAlignment="1" applyProtection="1">
      <alignment horizontal="left" vertical="center" shrinkToFit="1"/>
      <protection locked="0"/>
    </xf>
    <xf numFmtId="0" fontId="18" fillId="9" borderId="87" xfId="0" applyNumberFormat="1" applyFont="1" applyFill="1" applyBorder="1" applyAlignment="1" applyProtection="1">
      <alignment horizontal="right" vertical="center" shrinkToFit="1"/>
      <protection locked="0"/>
    </xf>
    <xf numFmtId="0" fontId="18" fillId="9" borderId="88" xfId="0" applyNumberFormat="1" applyFont="1" applyFill="1" applyBorder="1" applyAlignment="1" applyProtection="1">
      <alignment horizontal="right" vertical="center" shrinkToFit="1"/>
      <protection locked="0"/>
    </xf>
    <xf numFmtId="182" fontId="18" fillId="9" borderId="89" xfId="0" applyNumberFormat="1" applyFont="1" applyFill="1" applyBorder="1" applyAlignment="1" applyProtection="1">
      <alignment horizontal="right" vertical="center" shrinkToFit="1"/>
      <protection locked="0"/>
    </xf>
    <xf numFmtId="0" fontId="18" fillId="9" borderId="87" xfId="0" applyNumberFormat="1" applyFont="1" applyFill="1" applyBorder="1" applyAlignment="1" applyProtection="1">
      <alignment vertical="center" shrinkToFit="1"/>
      <protection locked="0"/>
    </xf>
    <xf numFmtId="0" fontId="18" fillId="9" borderId="88" xfId="0" applyNumberFormat="1" applyFont="1" applyFill="1" applyBorder="1" applyAlignment="1" applyProtection="1">
      <alignment vertical="center" shrinkToFit="1"/>
      <protection locked="0"/>
    </xf>
    <xf numFmtId="187" fontId="18" fillId="9" borderId="88" xfId="0" applyNumberFormat="1" applyFont="1" applyFill="1" applyBorder="1" applyAlignment="1" applyProtection="1">
      <alignment vertical="center" shrinkToFit="1"/>
      <protection locked="0"/>
    </xf>
    <xf numFmtId="0" fontId="18" fillId="9" borderId="89" xfId="0" applyNumberFormat="1" applyFont="1" applyFill="1" applyBorder="1" applyAlignment="1" applyProtection="1">
      <alignment vertical="center" shrinkToFit="1"/>
      <protection locked="0"/>
    </xf>
    <xf numFmtId="177" fontId="18" fillId="9" borderId="88" xfId="0" applyNumberFormat="1" applyFont="1" applyFill="1" applyBorder="1" applyAlignment="1" applyProtection="1">
      <alignment vertical="center" shrinkToFit="1"/>
      <protection locked="0"/>
    </xf>
    <xf numFmtId="0" fontId="18" fillId="9" borderId="90" xfId="0" applyNumberFormat="1" applyFont="1" applyFill="1" applyBorder="1" applyAlignment="1" applyProtection="1">
      <alignment vertical="center" shrinkToFit="1"/>
      <protection locked="0"/>
    </xf>
    <xf numFmtId="187" fontId="18" fillId="9" borderId="89" xfId="0" applyNumberFormat="1" applyFont="1" applyFill="1" applyBorder="1" applyAlignment="1" applyProtection="1">
      <alignment vertical="center" shrinkToFit="1"/>
      <protection locked="0"/>
    </xf>
    <xf numFmtId="185" fontId="18" fillId="9" borderId="91" xfId="0" applyNumberFormat="1" applyFont="1" applyFill="1" applyBorder="1" applyAlignment="1" applyProtection="1">
      <alignment horizontal="left" vertical="center"/>
      <protection locked="0"/>
    </xf>
    <xf numFmtId="188" fontId="18" fillId="9" borderId="86" xfId="0" applyNumberFormat="1" applyFont="1" applyFill="1" applyBorder="1" applyAlignment="1" applyProtection="1">
      <alignment horizontal="left" vertical="center"/>
      <protection locked="0"/>
    </xf>
    <xf numFmtId="0" fontId="18" fillId="9" borderId="86" xfId="0" applyFont="1" applyFill="1" applyBorder="1" applyAlignment="1" applyProtection="1">
      <alignment horizontal="left" vertical="center"/>
      <protection locked="0"/>
    </xf>
    <xf numFmtId="184" fontId="18" fillId="9" borderId="86" xfId="0" applyNumberFormat="1" applyFont="1" applyFill="1" applyBorder="1" applyAlignment="1" applyProtection="1">
      <alignment horizontal="left" vertical="center"/>
      <protection locked="0"/>
    </xf>
    <xf numFmtId="187" fontId="18" fillId="9" borderId="86" xfId="0" applyNumberFormat="1" applyFont="1" applyFill="1" applyBorder="1" applyAlignment="1" applyProtection="1">
      <alignment horizontal="left" vertical="center"/>
      <protection locked="0"/>
    </xf>
    <xf numFmtId="190" fontId="18" fillId="9" borderId="85" xfId="0" applyNumberFormat="1" applyFont="1" applyFill="1" applyBorder="1" applyAlignment="1" applyProtection="1">
      <alignment horizontal="left" vertical="center"/>
      <protection locked="0"/>
    </xf>
    <xf numFmtId="185" fontId="18" fillId="9" borderId="87" xfId="0" applyNumberFormat="1" applyFont="1" applyFill="1" applyBorder="1" applyAlignment="1" applyProtection="1">
      <alignment horizontal="left" vertical="center"/>
      <protection locked="0"/>
    </xf>
    <xf numFmtId="0" fontId="18" fillId="9" borderId="88" xfId="0" applyFont="1" applyFill="1" applyBorder="1" applyAlignment="1" applyProtection="1">
      <alignment horizontal="left" vertical="center"/>
      <protection locked="0"/>
    </xf>
    <xf numFmtId="187" fontId="18" fillId="9" borderId="88" xfId="0" applyNumberFormat="1" applyFont="1" applyFill="1" applyBorder="1" applyAlignment="1" applyProtection="1">
      <alignment horizontal="left" vertical="center"/>
      <protection locked="0"/>
    </xf>
    <xf numFmtId="3" fontId="18" fillId="9" borderId="88" xfId="0" applyNumberFormat="1" applyFont="1" applyFill="1" applyBorder="1" applyAlignment="1" applyProtection="1">
      <alignment horizontal="left" vertical="center"/>
      <protection locked="0"/>
    </xf>
    <xf numFmtId="0" fontId="18" fillId="9" borderId="89" xfId="0" applyFont="1" applyFill="1" applyBorder="1" applyAlignment="1" applyProtection="1">
      <alignment horizontal="left" vertical="center"/>
      <protection locked="0"/>
    </xf>
    <xf numFmtId="180" fontId="18" fillId="9" borderId="91" xfId="0" applyNumberFormat="1" applyFont="1" applyFill="1" applyBorder="1" applyAlignment="1" applyProtection="1">
      <alignment horizontal="left" vertical="center"/>
      <protection locked="0"/>
    </xf>
    <xf numFmtId="0" fontId="18" fillId="9" borderId="86" xfId="0" applyNumberFormat="1" applyFont="1" applyFill="1" applyBorder="1" applyAlignment="1" applyProtection="1">
      <alignment horizontal="left" vertical="center"/>
      <protection locked="0"/>
    </xf>
    <xf numFmtId="183" fontId="18" fillId="9" borderId="86" xfId="0" applyNumberFormat="1" applyFont="1" applyFill="1" applyBorder="1" applyAlignment="1" applyProtection="1">
      <alignment horizontal="left" vertical="center"/>
      <protection locked="0"/>
    </xf>
    <xf numFmtId="0" fontId="18" fillId="9" borderId="85" xfId="0" applyNumberFormat="1" applyFont="1" applyFill="1" applyBorder="1" applyAlignment="1" applyProtection="1">
      <alignment horizontal="left" vertical="center"/>
      <protection locked="0"/>
    </xf>
    <xf numFmtId="0" fontId="30" fillId="0" borderId="82" xfId="0" applyFont="1" applyFill="1" applyBorder="1" applyAlignment="1" applyProtection="1">
      <alignment vertical="center"/>
      <protection locked="0"/>
    </xf>
    <xf numFmtId="0" fontId="23" fillId="9" borderId="0" xfId="0" applyFont="1" applyFill="1" applyBorder="1" applyAlignment="1">
      <alignment horizontal="center" vertical="center"/>
    </xf>
    <xf numFmtId="192" fontId="33" fillId="0" borderId="17" xfId="0" applyNumberFormat="1" applyFont="1" applyFill="1" applyBorder="1" applyAlignment="1" applyProtection="1">
      <alignment horizontal="center" vertical="center"/>
      <protection locked="0"/>
    </xf>
    <xf numFmtId="192" fontId="33" fillId="0" borderId="35" xfId="0" applyNumberFormat="1" applyFont="1" applyFill="1" applyBorder="1" applyAlignment="1" applyProtection="1">
      <alignment horizontal="center" vertical="center"/>
      <protection locked="0"/>
    </xf>
    <xf numFmtId="192" fontId="34" fillId="0" borderId="23" xfId="5" applyNumberFormat="1" applyFont="1" applyFill="1" applyBorder="1" applyAlignment="1">
      <alignment horizontal="center" vertical="center"/>
    </xf>
    <xf numFmtId="0" fontId="18" fillId="0" borderId="14" xfId="0" applyFont="1" applyFill="1" applyBorder="1" applyAlignment="1" applyProtection="1">
      <alignment horizontal="center" vertical="center"/>
      <protection locked="0"/>
    </xf>
    <xf numFmtId="0" fontId="18" fillId="0" borderId="58" xfId="0" applyFont="1" applyFill="1" applyBorder="1" applyAlignment="1" applyProtection="1">
      <alignment horizontal="center" vertical="center"/>
      <protection locked="0"/>
    </xf>
    <xf numFmtId="0" fontId="26" fillId="0" borderId="4" xfId="0" applyFont="1" applyFill="1" applyBorder="1" applyAlignment="1" applyProtection="1">
      <alignment vertical="top" wrapText="1"/>
    </xf>
    <xf numFmtId="57" fontId="18" fillId="0" borderId="14" xfId="0" applyNumberFormat="1" applyFont="1" applyFill="1" applyBorder="1" applyAlignment="1" applyProtection="1">
      <alignment horizontal="center" vertical="center" shrinkToFit="1"/>
      <protection locked="0"/>
    </xf>
    <xf numFmtId="57" fontId="18" fillId="0" borderId="58" xfId="0" applyNumberFormat="1" applyFont="1" applyFill="1" applyBorder="1" applyAlignment="1" applyProtection="1">
      <alignment horizontal="center" vertical="center" shrinkToFit="1"/>
      <protection locked="0"/>
    </xf>
    <xf numFmtId="0" fontId="26" fillId="0" borderId="14" xfId="0" applyFont="1" applyFill="1" applyBorder="1" applyAlignment="1" applyProtection="1">
      <alignment horizontal="center" vertical="center"/>
    </xf>
    <xf numFmtId="0" fontId="33" fillId="0" borderId="0" xfId="0" applyFont="1" applyFill="1" applyAlignment="1" applyProtection="1">
      <alignment vertical="center"/>
    </xf>
    <xf numFmtId="0" fontId="18" fillId="0" borderId="73" xfId="0" applyFont="1" applyFill="1" applyBorder="1" applyAlignment="1" applyProtection="1">
      <alignment vertical="center" shrinkToFit="1"/>
      <protection locked="0"/>
    </xf>
    <xf numFmtId="0" fontId="18" fillId="0" borderId="82" xfId="0" applyFont="1" applyFill="1" applyBorder="1" applyAlignment="1" applyProtection="1">
      <alignment horizontal="center" vertical="center"/>
      <protection locked="0"/>
    </xf>
    <xf numFmtId="0" fontId="18" fillId="0" borderId="81" xfId="0" applyFont="1" applyFill="1" applyBorder="1" applyAlignment="1" applyProtection="1">
      <alignment horizontal="center" vertical="center"/>
      <protection locked="0"/>
    </xf>
    <xf numFmtId="0" fontId="18" fillId="0" borderId="67" xfId="0" applyFont="1" applyFill="1" applyBorder="1" applyAlignment="1" applyProtection="1">
      <alignment vertical="center" shrinkToFit="1"/>
      <protection locked="0"/>
    </xf>
    <xf numFmtId="0" fontId="30" fillId="0" borderId="72"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26" fillId="8" borderId="14" xfId="0" applyFont="1" applyFill="1" applyBorder="1" applyAlignment="1">
      <alignment horizontal="left" vertical="center"/>
    </xf>
    <xf numFmtId="0" fontId="26" fillId="8" borderId="15" xfId="0" applyFont="1" applyFill="1" applyBorder="1" applyAlignment="1">
      <alignment horizontal="center" vertical="center" textRotation="255"/>
    </xf>
    <xf numFmtId="0" fontId="26" fillId="8" borderId="1" xfId="0" applyFont="1" applyFill="1" applyBorder="1" applyAlignment="1">
      <alignment horizontal="center" vertical="center" textRotation="255"/>
    </xf>
    <xf numFmtId="0" fontId="26" fillId="0" borderId="14" xfId="0" applyFont="1" applyFill="1" applyBorder="1" applyAlignment="1">
      <alignment horizontal="center" vertical="center"/>
    </xf>
    <xf numFmtId="0" fontId="26" fillId="0" borderId="0" xfId="0" applyFont="1" applyFill="1">
      <alignment vertical="center"/>
    </xf>
    <xf numFmtId="2" fontId="26" fillId="0" borderId="0" xfId="0" applyNumberFormat="1" applyFont="1" applyFill="1">
      <alignment vertical="center"/>
    </xf>
    <xf numFmtId="2" fontId="26" fillId="8" borderId="14" xfId="0" applyNumberFormat="1" applyFont="1" applyFill="1" applyBorder="1">
      <alignment vertical="center"/>
    </xf>
    <xf numFmtId="0" fontId="26" fillId="8" borderId="14" xfId="0" applyFont="1" applyFill="1" applyBorder="1">
      <alignment vertical="center"/>
    </xf>
    <xf numFmtId="0" fontId="14" fillId="2" borderId="14" xfId="0" applyNumberFormat="1" applyFont="1" applyFill="1" applyBorder="1" applyAlignment="1">
      <alignment vertical="center"/>
    </xf>
    <xf numFmtId="2" fontId="26" fillId="2" borderId="14" xfId="0" applyNumberFormat="1" applyFont="1" applyFill="1" applyBorder="1">
      <alignment vertical="center"/>
    </xf>
    <xf numFmtId="0" fontId="26" fillId="2" borderId="14" xfId="0" applyFont="1" applyFill="1" applyBorder="1">
      <alignment vertical="center"/>
    </xf>
    <xf numFmtId="2" fontId="26" fillId="8" borderId="14" xfId="0" applyNumberFormat="1" applyFont="1" applyFill="1" applyBorder="1" applyAlignment="1">
      <alignment horizontal="right" vertical="center"/>
    </xf>
    <xf numFmtId="178" fontId="18" fillId="0" borderId="73" xfId="0" applyNumberFormat="1"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178" fontId="18" fillId="0" borderId="82" xfId="0" applyNumberFormat="1" applyFont="1" applyFill="1" applyBorder="1" applyAlignment="1" applyProtection="1">
      <alignment horizontal="center" vertical="center"/>
      <protection locked="0"/>
    </xf>
    <xf numFmtId="178" fontId="18" fillId="0" borderId="81" xfId="0" applyNumberFormat="1" applyFont="1" applyFill="1" applyBorder="1" applyAlignment="1" applyProtection="1">
      <alignment horizontal="center" vertical="center"/>
      <protection locked="0"/>
    </xf>
    <xf numFmtId="178" fontId="36" fillId="0" borderId="72" xfId="0" applyNumberFormat="1" applyFont="1" applyFill="1" applyBorder="1" applyAlignment="1" applyProtection="1">
      <alignment horizontal="left" vertical="center"/>
      <protection locked="0"/>
    </xf>
    <xf numFmtId="0" fontId="18" fillId="0" borderId="86" xfId="0" applyFont="1" applyFill="1" applyBorder="1" applyAlignment="1" applyProtection="1">
      <alignment horizontal="left" vertical="center"/>
      <protection locked="0"/>
    </xf>
    <xf numFmtId="178" fontId="18" fillId="0" borderId="67" xfId="0" applyNumberFormat="1" applyFont="1" applyFill="1" applyBorder="1" applyAlignment="1" applyProtection="1">
      <alignment horizontal="left" vertical="center"/>
      <protection locked="0"/>
    </xf>
    <xf numFmtId="0" fontId="18" fillId="0" borderId="67" xfId="0" applyFont="1" applyFill="1" applyBorder="1" applyAlignment="1" applyProtection="1">
      <alignment horizontal="left" vertical="center"/>
      <protection locked="0"/>
    </xf>
    <xf numFmtId="0" fontId="18" fillId="0" borderId="85" xfId="0" applyFont="1" applyFill="1" applyBorder="1" applyAlignment="1" applyProtection="1">
      <alignment horizontal="left" vertical="center"/>
      <protection locked="0"/>
    </xf>
    <xf numFmtId="0" fontId="36" fillId="0" borderId="73" xfId="0" applyFont="1" applyFill="1" applyBorder="1" applyAlignment="1" applyProtection="1">
      <alignment horizontal="left" vertical="center"/>
      <protection locked="0"/>
    </xf>
    <xf numFmtId="58" fontId="30" fillId="0" borderId="11" xfId="0" applyNumberFormat="1" applyFont="1" applyFill="1" applyBorder="1" applyAlignment="1" applyProtection="1">
      <alignment vertical="center"/>
      <protection locked="0"/>
    </xf>
    <xf numFmtId="0" fontId="18" fillId="0" borderId="2" xfId="8" applyFont="1" applyFill="1" applyBorder="1" applyAlignment="1" applyProtection="1">
      <alignment horizontal="center" vertical="center" shrinkToFit="1"/>
      <protection locked="0"/>
    </xf>
    <xf numFmtId="0" fontId="18" fillId="0" borderId="96" xfId="8" applyFont="1" applyFill="1" applyBorder="1" applyAlignment="1" applyProtection="1">
      <alignment horizontal="center" vertical="center" shrinkToFit="1"/>
      <protection locked="0"/>
    </xf>
    <xf numFmtId="0" fontId="18" fillId="0" borderId="59" xfId="8" applyFont="1" applyFill="1" applyBorder="1" applyAlignment="1" applyProtection="1">
      <alignment horizontal="center" vertical="center" shrinkToFit="1"/>
      <protection locked="0"/>
    </xf>
    <xf numFmtId="0" fontId="18" fillId="0" borderId="95" xfId="8" applyFont="1" applyFill="1" applyBorder="1" applyAlignment="1" applyProtection="1">
      <alignment horizontal="center" vertical="center" shrinkToFit="1"/>
      <protection locked="0"/>
    </xf>
    <xf numFmtId="178" fontId="31" fillId="9" borderId="0" xfId="0" applyNumberFormat="1" applyFont="1" applyFill="1" applyAlignment="1" applyProtection="1">
      <alignment horizontal="center" vertical="center"/>
    </xf>
    <xf numFmtId="0" fontId="28" fillId="0" borderId="0" xfId="0" applyFont="1" applyFill="1" applyAlignment="1" applyProtection="1">
      <alignment horizontal="center" vertical="center"/>
      <protection locked="0"/>
    </xf>
    <xf numFmtId="178" fontId="18" fillId="0" borderId="70" xfId="0" applyNumberFormat="1" applyFont="1" applyFill="1" applyBorder="1" applyAlignment="1" applyProtection="1">
      <alignment horizontal="center" vertical="center" shrinkToFit="1"/>
      <protection locked="0"/>
    </xf>
    <xf numFmtId="178" fontId="18" fillId="0" borderId="71" xfId="0" applyNumberFormat="1" applyFont="1" applyFill="1" applyBorder="1" applyAlignment="1" applyProtection="1">
      <alignment horizontal="center" vertical="center" shrinkToFit="1"/>
      <protection locked="0"/>
    </xf>
    <xf numFmtId="0" fontId="18" fillId="0" borderId="69" xfId="0" applyFont="1" applyFill="1" applyBorder="1" applyAlignment="1" applyProtection="1">
      <alignment horizontal="center" vertical="center"/>
      <protection locked="0"/>
    </xf>
    <xf numFmtId="0" fontId="18" fillId="0" borderId="70" xfId="0" applyFont="1" applyFill="1" applyBorder="1" applyAlignment="1" applyProtection="1">
      <alignment horizontal="center" vertical="center"/>
      <protection locked="0"/>
    </xf>
    <xf numFmtId="0" fontId="18" fillId="0" borderId="71" xfId="0" applyFont="1" applyFill="1" applyBorder="1" applyAlignment="1" applyProtection="1">
      <alignment horizontal="center" vertical="center"/>
      <protection locked="0"/>
    </xf>
    <xf numFmtId="0" fontId="18" fillId="0" borderId="59" xfId="0" applyFont="1" applyFill="1" applyBorder="1" applyAlignment="1" applyProtection="1">
      <alignment horizontal="center" vertical="center"/>
      <protection locked="0"/>
    </xf>
    <xf numFmtId="0" fontId="18" fillId="0" borderId="95"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96"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center" vertical="center" shrinkToFit="1"/>
      <protection locked="0"/>
    </xf>
    <xf numFmtId="0" fontId="18" fillId="0" borderId="4" xfId="0" applyFont="1" applyFill="1" applyBorder="1" applyAlignment="1" applyProtection="1">
      <alignment horizontal="center" vertical="center" shrinkToFit="1"/>
      <protection locked="0"/>
    </xf>
    <xf numFmtId="0" fontId="18" fillId="0" borderId="59" xfId="0" applyFont="1" applyFill="1" applyBorder="1" applyAlignment="1" applyProtection="1">
      <alignment horizontal="center" vertical="center" shrinkToFit="1"/>
      <protection locked="0"/>
    </xf>
    <xf numFmtId="0" fontId="18" fillId="0" borderId="60" xfId="0" applyFont="1" applyFill="1" applyBorder="1" applyAlignment="1" applyProtection="1">
      <alignment horizontal="center" vertical="center" shrinkToFit="1"/>
      <protection locked="0"/>
    </xf>
    <xf numFmtId="0" fontId="18" fillId="0" borderId="62" xfId="0" applyFont="1" applyFill="1" applyBorder="1" applyAlignment="1" applyProtection="1">
      <alignment horizontal="center" vertical="center" shrinkToFit="1"/>
      <protection locked="0"/>
    </xf>
    <xf numFmtId="187" fontId="18" fillId="0" borderId="14" xfId="0" applyNumberFormat="1"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center" vertical="center" wrapText="1"/>
      <protection locked="0"/>
    </xf>
    <xf numFmtId="190" fontId="18" fillId="0" borderId="14" xfId="0" applyNumberFormat="1" applyFont="1" applyFill="1" applyBorder="1" applyAlignment="1" applyProtection="1">
      <alignment horizontal="center" vertical="center" shrinkToFit="1"/>
      <protection locked="0"/>
    </xf>
    <xf numFmtId="190" fontId="18" fillId="0" borderId="57" xfId="0" applyNumberFormat="1" applyFont="1" applyFill="1" applyBorder="1" applyAlignment="1" applyProtection="1">
      <alignment horizontal="center" vertical="center" shrinkToFit="1"/>
      <protection locked="0"/>
    </xf>
    <xf numFmtId="185" fontId="18" fillId="0" borderId="2" xfId="0" applyNumberFormat="1" applyFont="1" applyFill="1" applyBorder="1" applyAlignment="1" applyProtection="1">
      <alignment horizontal="center" vertical="center" shrinkToFit="1"/>
      <protection locked="0"/>
    </xf>
    <xf numFmtId="185" fontId="18" fillId="0" borderId="4" xfId="0" applyNumberFormat="1" applyFont="1" applyFill="1" applyBorder="1" applyAlignment="1" applyProtection="1">
      <alignment horizontal="center" vertical="center" shrinkToFit="1"/>
      <protection locked="0"/>
    </xf>
    <xf numFmtId="189" fontId="18" fillId="0" borderId="14" xfId="0" applyNumberFormat="1"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wrapText="1"/>
      <protection locked="0"/>
    </xf>
    <xf numFmtId="184" fontId="18" fillId="0" borderId="14" xfId="0" applyNumberFormat="1" applyFont="1" applyFill="1" applyBorder="1" applyAlignment="1" applyProtection="1">
      <alignment horizontal="center" vertical="center" shrinkToFit="1"/>
      <protection locked="0"/>
    </xf>
    <xf numFmtId="0" fontId="18" fillId="0" borderId="58" xfId="0" applyFont="1" applyFill="1" applyBorder="1" applyAlignment="1" applyProtection="1">
      <alignment horizontal="center" vertical="center" wrapText="1"/>
      <protection locked="0"/>
    </xf>
    <xf numFmtId="184" fontId="18" fillId="0" borderId="58" xfId="0" applyNumberFormat="1" applyFont="1" applyFill="1" applyBorder="1" applyAlignment="1" applyProtection="1">
      <alignment horizontal="center" vertical="center" shrinkToFit="1"/>
      <protection locked="0"/>
    </xf>
    <xf numFmtId="187" fontId="18" fillId="0" borderId="58" xfId="0" applyNumberFormat="1" applyFont="1" applyFill="1" applyBorder="1" applyAlignment="1" applyProtection="1">
      <alignment horizontal="center" vertical="center" shrinkToFit="1"/>
      <protection locked="0"/>
    </xf>
    <xf numFmtId="0" fontId="32" fillId="0" borderId="58"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189" fontId="18" fillId="0" borderId="14" xfId="0" applyNumberFormat="1"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protection locked="0"/>
    </xf>
    <xf numFmtId="0" fontId="18" fillId="0" borderId="52" xfId="8" applyFont="1" applyFill="1" applyBorder="1" applyAlignment="1" applyProtection="1">
      <alignment horizontal="center" vertical="center"/>
      <protection locked="0"/>
    </xf>
    <xf numFmtId="0" fontId="18" fillId="0" borderId="14" xfId="8" applyFont="1" applyFill="1" applyBorder="1" applyAlignment="1" applyProtection="1">
      <alignment horizontal="center" vertical="center" shrinkToFit="1"/>
      <protection locked="0"/>
    </xf>
    <xf numFmtId="0" fontId="18" fillId="0" borderId="52" xfId="0" applyFont="1" applyFill="1" applyBorder="1" applyAlignment="1" applyProtection="1">
      <alignment horizontal="center" vertical="center" wrapText="1" shrinkToFit="1"/>
      <protection locked="0"/>
    </xf>
    <xf numFmtId="0" fontId="18" fillId="0" borderId="55" xfId="0" applyFont="1" applyFill="1" applyBorder="1" applyAlignment="1" applyProtection="1">
      <alignment horizontal="center" vertical="center" shrinkToFit="1"/>
      <protection locked="0"/>
    </xf>
    <xf numFmtId="0" fontId="18" fillId="0" borderId="14" xfId="0" applyFont="1" applyFill="1" applyBorder="1" applyAlignment="1" applyProtection="1">
      <alignment horizontal="center" vertical="center" shrinkToFit="1"/>
      <protection locked="0"/>
    </xf>
    <xf numFmtId="0" fontId="18" fillId="0" borderId="57" xfId="0" applyFont="1" applyFill="1" applyBorder="1" applyAlignment="1" applyProtection="1">
      <alignment horizontal="center" vertical="center" shrinkToFit="1"/>
      <protection locked="0"/>
    </xf>
    <xf numFmtId="0" fontId="18" fillId="0" borderId="58"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190" fontId="18" fillId="0" borderId="58" xfId="0" applyNumberFormat="1" applyFont="1" applyFill="1" applyBorder="1" applyAlignment="1" applyProtection="1">
      <alignment horizontal="center" vertical="center" shrinkToFit="1"/>
      <protection locked="0"/>
    </xf>
    <xf numFmtId="190" fontId="18" fillId="0" borderId="61" xfId="0" applyNumberFormat="1" applyFont="1" applyFill="1" applyBorder="1" applyAlignment="1" applyProtection="1">
      <alignment horizontal="center" vertical="center" shrinkToFit="1"/>
      <protection locked="0"/>
    </xf>
    <xf numFmtId="176" fontId="18" fillId="0" borderId="14" xfId="0" applyNumberFormat="1" applyFont="1" applyFill="1" applyBorder="1" applyAlignment="1" applyProtection="1">
      <alignment horizontal="center" vertical="center" shrinkToFit="1"/>
      <protection locked="0"/>
    </xf>
    <xf numFmtId="176" fontId="18" fillId="0" borderId="2" xfId="0" applyNumberFormat="1" applyFont="1" applyFill="1" applyBorder="1" applyAlignment="1" applyProtection="1">
      <alignment horizontal="center" vertical="center" shrinkToFit="1"/>
      <protection locked="0"/>
    </xf>
    <xf numFmtId="178" fontId="18" fillId="0" borderId="2" xfId="0" applyNumberFormat="1" applyFont="1" applyFill="1" applyBorder="1" applyAlignment="1" applyProtection="1">
      <alignment horizontal="center" vertical="center" shrinkToFit="1"/>
      <protection locked="0"/>
    </xf>
    <xf numFmtId="178" fontId="18" fillId="0" borderId="3" xfId="0" applyNumberFormat="1" applyFont="1" applyFill="1" applyBorder="1" applyAlignment="1" applyProtection="1">
      <alignment horizontal="center" vertical="center" shrinkToFit="1"/>
      <protection locked="0"/>
    </xf>
    <xf numFmtId="178" fontId="18" fillId="0" borderId="4" xfId="0" applyNumberFormat="1" applyFont="1" applyFill="1" applyBorder="1" applyAlignment="1" applyProtection="1">
      <alignment horizontal="center" vertical="center" shrinkToFit="1"/>
      <protection locked="0"/>
    </xf>
    <xf numFmtId="0" fontId="18" fillId="0" borderId="60" xfId="0" applyFont="1" applyFill="1" applyBorder="1" applyAlignment="1" applyProtection="1">
      <alignment horizontal="center" vertical="center"/>
      <protection locked="0"/>
    </xf>
    <xf numFmtId="0" fontId="18" fillId="0" borderId="62" xfId="0" applyFont="1" applyFill="1" applyBorder="1" applyAlignment="1" applyProtection="1">
      <alignment horizontal="center" vertical="center"/>
      <protection locked="0"/>
    </xf>
    <xf numFmtId="0" fontId="18" fillId="0" borderId="58" xfId="0" applyFont="1" applyFill="1" applyBorder="1" applyAlignment="1" applyProtection="1">
      <alignment horizontal="center" vertical="center"/>
      <protection locked="0"/>
    </xf>
    <xf numFmtId="187" fontId="18" fillId="0" borderId="58" xfId="0" applyNumberFormat="1" applyFont="1" applyFill="1" applyBorder="1" applyAlignment="1" applyProtection="1">
      <alignment horizontal="center" vertical="center"/>
      <protection locked="0"/>
    </xf>
    <xf numFmtId="0" fontId="18" fillId="0" borderId="52" xfId="8" applyFont="1" applyFill="1" applyBorder="1" applyAlignment="1" applyProtection="1">
      <alignment horizontal="center" vertical="center" shrinkToFit="1"/>
      <protection locked="0"/>
    </xf>
    <xf numFmtId="0" fontId="18" fillId="0" borderId="54" xfId="8" applyFont="1" applyFill="1" applyBorder="1" applyAlignment="1" applyProtection="1">
      <alignment horizontal="center" vertical="center"/>
      <protection locked="0"/>
    </xf>
    <xf numFmtId="0" fontId="18" fillId="0" borderId="53" xfId="8" applyFont="1" applyFill="1" applyBorder="1" applyAlignment="1" applyProtection="1">
      <alignment horizontal="center" vertical="center"/>
      <protection locked="0"/>
    </xf>
    <xf numFmtId="0" fontId="18" fillId="0" borderId="63" xfId="8" applyFont="1" applyFill="1" applyBorder="1" applyAlignment="1" applyProtection="1">
      <alignment horizontal="center" vertical="center"/>
      <protection locked="0"/>
    </xf>
    <xf numFmtId="0" fontId="18" fillId="0" borderId="58" xfId="8" applyFont="1" applyFill="1" applyBorder="1" applyAlignment="1" applyProtection="1">
      <alignment horizontal="center" vertical="center" shrinkToFit="1"/>
      <protection locked="0"/>
    </xf>
    <xf numFmtId="187" fontId="18" fillId="0" borderId="14" xfId="0" applyNumberFormat="1" applyFont="1" applyFill="1" applyBorder="1" applyAlignment="1" applyProtection="1">
      <alignment horizontal="center" vertical="center"/>
      <protection locked="0"/>
    </xf>
    <xf numFmtId="185" fontId="18" fillId="0" borderId="58" xfId="8" applyNumberFormat="1" applyFont="1" applyFill="1" applyBorder="1" applyAlignment="1" applyProtection="1">
      <alignment horizontal="center" vertical="center" shrinkToFit="1"/>
      <protection locked="0"/>
    </xf>
    <xf numFmtId="185" fontId="18" fillId="0" borderId="14" xfId="8" applyNumberFormat="1" applyFont="1" applyFill="1" applyBorder="1" applyAlignment="1" applyProtection="1">
      <alignment horizontal="center" vertical="center" shrinkToFit="1"/>
      <protection locked="0"/>
    </xf>
    <xf numFmtId="185" fontId="18" fillId="0" borderId="2" xfId="8" applyNumberFormat="1" applyFont="1" applyFill="1" applyBorder="1" applyAlignment="1" applyProtection="1">
      <alignment horizontal="center" vertical="center" shrinkToFit="1"/>
      <protection locked="0"/>
    </xf>
    <xf numFmtId="185" fontId="18" fillId="0" borderId="4" xfId="8" applyNumberFormat="1" applyFont="1" applyFill="1" applyBorder="1" applyAlignment="1" applyProtection="1">
      <alignment horizontal="center" vertical="center" shrinkToFit="1"/>
      <protection locked="0"/>
    </xf>
    <xf numFmtId="178" fontId="18" fillId="0" borderId="58" xfId="0" applyNumberFormat="1" applyFont="1" applyFill="1" applyBorder="1" applyAlignment="1" applyProtection="1">
      <alignment horizontal="center" vertical="center" shrinkToFit="1"/>
      <protection locked="0"/>
    </xf>
    <xf numFmtId="0" fontId="18" fillId="0" borderId="52" xfId="0" applyFont="1" applyFill="1" applyBorder="1" applyAlignment="1" applyProtection="1">
      <alignment horizontal="center" vertical="center"/>
      <protection locked="0"/>
    </xf>
    <xf numFmtId="178" fontId="18" fillId="0" borderId="14" xfId="0" applyNumberFormat="1" applyFont="1" applyFill="1" applyBorder="1" applyAlignment="1" applyProtection="1">
      <alignment horizontal="center" vertical="center" shrinkToFit="1"/>
      <protection locked="0"/>
    </xf>
    <xf numFmtId="0" fontId="30" fillId="9" borderId="0" xfId="0" applyFont="1" applyFill="1" applyBorder="1" applyAlignment="1" applyProtection="1">
      <alignment horizontal="center" vertical="center"/>
    </xf>
    <xf numFmtId="0" fontId="18" fillId="0" borderId="3"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178" fontId="30" fillId="9" borderId="6" xfId="0" applyNumberFormat="1" applyFont="1" applyFill="1" applyBorder="1" applyAlignment="1" applyProtection="1">
      <alignment horizontal="center" vertical="center"/>
    </xf>
    <xf numFmtId="186" fontId="18" fillId="0" borderId="64" xfId="0" applyNumberFormat="1" applyFont="1" applyFill="1" applyBorder="1" applyAlignment="1" applyProtection="1">
      <alignment horizontal="center" vertical="center" shrinkToFit="1"/>
      <protection locked="0"/>
    </xf>
    <xf numFmtId="186" fontId="18" fillId="0" borderId="3" xfId="0" applyNumberFormat="1" applyFont="1" applyFill="1" applyBorder="1" applyAlignment="1" applyProtection="1">
      <alignment horizontal="center" vertical="center" shrinkToFit="1"/>
      <protection locked="0"/>
    </xf>
    <xf numFmtId="186" fontId="18" fillId="0" borderId="4" xfId="0" applyNumberFormat="1" applyFont="1" applyFill="1" applyBorder="1" applyAlignment="1" applyProtection="1">
      <alignment horizontal="center" vertical="center" shrinkToFit="1"/>
      <protection locked="0"/>
    </xf>
    <xf numFmtId="0" fontId="18" fillId="0" borderId="10"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56" xfId="0" applyFont="1" applyFill="1" applyBorder="1" applyAlignment="1" applyProtection="1">
      <alignment horizontal="center" vertical="center"/>
      <protection locked="0"/>
    </xf>
    <xf numFmtId="178" fontId="30" fillId="9" borderId="0" xfId="0" applyNumberFormat="1" applyFont="1" applyFill="1" applyBorder="1" applyAlignment="1" applyProtection="1">
      <alignment horizontal="center" vertical="center"/>
    </xf>
    <xf numFmtId="186" fontId="18" fillId="0" borderId="59" xfId="0" applyNumberFormat="1" applyFont="1" applyFill="1" applyBorder="1" applyAlignment="1" applyProtection="1">
      <alignment horizontal="center" vertical="center" shrinkToFit="1"/>
      <protection locked="0"/>
    </xf>
    <xf numFmtId="186" fontId="18" fillId="0" borderId="60" xfId="0" applyNumberFormat="1" applyFont="1" applyFill="1" applyBorder="1" applyAlignment="1" applyProtection="1">
      <alignment horizontal="center" vertical="center" shrinkToFit="1"/>
      <protection locked="0"/>
    </xf>
    <xf numFmtId="186" fontId="18" fillId="0" borderId="62" xfId="0" applyNumberFormat="1" applyFont="1" applyFill="1" applyBorder="1" applyAlignment="1" applyProtection="1">
      <alignment horizontal="center" vertical="center" shrinkToFit="1"/>
      <protection locked="0"/>
    </xf>
    <xf numFmtId="186" fontId="18" fillId="0" borderId="65" xfId="0" applyNumberFormat="1" applyFont="1" applyFill="1" applyBorder="1" applyAlignment="1" applyProtection="1">
      <alignment horizontal="center" vertical="center" shrinkToFit="1"/>
      <protection locked="0"/>
    </xf>
    <xf numFmtId="178" fontId="18" fillId="0" borderId="59" xfId="0" applyNumberFormat="1" applyFont="1" applyFill="1" applyBorder="1" applyAlignment="1" applyProtection="1">
      <alignment horizontal="center" vertical="center" shrinkToFit="1"/>
      <protection locked="0"/>
    </xf>
    <xf numFmtId="178" fontId="18" fillId="0" borderId="60" xfId="0" applyNumberFormat="1" applyFont="1" applyFill="1" applyBorder="1" applyAlignment="1" applyProtection="1">
      <alignment horizontal="center" vertical="center" shrinkToFit="1"/>
      <protection locked="0"/>
    </xf>
    <xf numFmtId="178" fontId="18" fillId="0" borderId="62" xfId="0" applyNumberFormat="1" applyFont="1" applyFill="1" applyBorder="1" applyAlignment="1" applyProtection="1">
      <alignment horizontal="center" vertical="center" shrinkToFit="1"/>
      <protection locked="0"/>
    </xf>
    <xf numFmtId="0" fontId="30" fillId="9" borderId="6" xfId="0" applyFont="1" applyFill="1" applyBorder="1" applyAlignment="1" applyProtection="1">
      <alignment horizontal="center" vertical="center"/>
    </xf>
    <xf numFmtId="0" fontId="18" fillId="0" borderId="14" xfId="0" applyFont="1" applyFill="1" applyBorder="1" applyAlignment="1" applyProtection="1">
      <alignment horizontal="right" vertical="center"/>
      <protection locked="0"/>
    </xf>
    <xf numFmtId="0" fontId="18" fillId="0" borderId="2" xfId="0" applyFont="1" applyFill="1" applyBorder="1" applyAlignment="1" applyProtection="1">
      <alignment horizontal="right" vertical="center"/>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8" fillId="9" borderId="14" xfId="0" applyFont="1" applyFill="1" applyBorder="1" applyAlignment="1" applyProtection="1">
      <alignment horizontal="center" vertical="center" shrinkToFit="1"/>
      <protection locked="0"/>
    </xf>
    <xf numFmtId="0" fontId="18" fillId="9" borderId="2" xfId="0" applyFont="1" applyFill="1" applyBorder="1" applyAlignment="1" applyProtection="1">
      <alignment horizontal="center" vertical="center" shrinkToFit="1"/>
      <protection locked="0"/>
    </xf>
    <xf numFmtId="0" fontId="18" fillId="9" borderId="2" xfId="0" applyNumberFormat="1" applyFont="1" applyFill="1" applyBorder="1" applyAlignment="1" applyProtection="1">
      <alignment horizontal="center" vertical="center" shrinkToFit="1"/>
    </xf>
    <xf numFmtId="0" fontId="18" fillId="9" borderId="3" xfId="0" applyNumberFormat="1" applyFont="1" applyFill="1" applyBorder="1" applyAlignment="1" applyProtection="1">
      <alignment horizontal="center" vertical="center" shrinkToFit="1"/>
    </xf>
    <xf numFmtId="0" fontId="18" fillId="0" borderId="66" xfId="0" applyFont="1" applyFill="1" applyBorder="1" applyAlignment="1" applyProtection="1">
      <alignment horizontal="center" vertical="center"/>
      <protection locked="0"/>
    </xf>
    <xf numFmtId="0" fontId="18" fillId="0" borderId="67" xfId="0" applyFont="1" applyFill="1" applyBorder="1" applyAlignment="1" applyProtection="1">
      <alignment horizontal="center" vertical="center"/>
      <protection locked="0"/>
    </xf>
    <xf numFmtId="0" fontId="18" fillId="0" borderId="68"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shrinkToFit="1"/>
      <protection locked="0"/>
    </xf>
    <xf numFmtId="0" fontId="18" fillId="0" borderId="11" xfId="0"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wrapText="1" shrinkToFit="1"/>
      <protection locked="0"/>
    </xf>
    <xf numFmtId="0" fontId="18" fillId="0" borderId="6" xfId="0" applyFont="1" applyFill="1" applyBorder="1" applyAlignment="1" applyProtection="1">
      <alignment horizontal="center" vertical="center" wrapText="1" shrinkToFit="1"/>
      <protection locked="0"/>
    </xf>
    <xf numFmtId="0" fontId="18" fillId="0" borderId="7" xfId="0" applyFont="1" applyFill="1" applyBorder="1" applyAlignment="1" applyProtection="1">
      <alignment horizontal="center" vertical="center" wrapText="1" shrinkToFit="1"/>
      <protection locked="0"/>
    </xf>
    <xf numFmtId="0" fontId="18" fillId="0" borderId="66" xfId="0" applyFont="1" applyFill="1" applyBorder="1" applyAlignment="1" applyProtection="1">
      <alignment horizontal="center" vertical="center" wrapText="1" shrinkToFit="1"/>
      <protection locked="0"/>
    </xf>
    <xf numFmtId="0" fontId="18" fillId="0" borderId="67" xfId="0" applyFont="1" applyFill="1" applyBorder="1" applyAlignment="1" applyProtection="1">
      <alignment horizontal="center" vertical="center" wrapText="1" shrinkToFit="1"/>
      <protection locked="0"/>
    </xf>
    <xf numFmtId="0" fontId="18" fillId="0" borderId="68" xfId="0" applyFont="1" applyFill="1" applyBorder="1" applyAlignment="1" applyProtection="1">
      <alignment horizontal="center" vertical="center" wrapText="1" shrinkToFit="1"/>
      <protection locked="0"/>
    </xf>
    <xf numFmtId="179" fontId="18" fillId="0" borderId="2" xfId="0" applyNumberFormat="1" applyFont="1" applyFill="1" applyBorder="1" applyAlignment="1" applyProtection="1">
      <alignment horizontal="center" vertical="center" shrinkToFit="1"/>
      <protection locked="0"/>
    </xf>
    <xf numFmtId="179" fontId="18" fillId="0" borderId="3" xfId="0" applyNumberFormat="1" applyFont="1" applyFill="1" applyBorder="1" applyAlignment="1" applyProtection="1">
      <alignment horizontal="center" vertical="center" shrinkToFit="1"/>
      <protection locked="0"/>
    </xf>
    <xf numFmtId="179" fontId="18" fillId="0" borderId="4" xfId="0" applyNumberFormat="1" applyFont="1" applyFill="1" applyBorder="1" applyAlignment="1" applyProtection="1">
      <alignment horizontal="center" vertical="center" shrinkToFit="1"/>
      <protection locked="0"/>
    </xf>
    <xf numFmtId="0" fontId="18" fillId="0" borderId="8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18" fillId="0" borderId="66" xfId="0" applyFont="1" applyFill="1" applyBorder="1" applyAlignment="1" applyProtection="1">
      <alignment horizontal="center" vertical="center" shrinkToFit="1"/>
      <protection locked="0"/>
    </xf>
    <xf numFmtId="0" fontId="18" fillId="0" borderId="67" xfId="0" applyFont="1" applyFill="1" applyBorder="1" applyAlignment="1" applyProtection="1">
      <alignment horizontal="center" vertical="center" shrinkToFit="1"/>
      <protection locked="0"/>
    </xf>
    <xf numFmtId="0" fontId="18" fillId="0" borderId="68" xfId="0" applyFont="1" applyFill="1" applyBorder="1" applyAlignment="1" applyProtection="1">
      <alignment horizontal="center" vertical="center" shrinkToFit="1"/>
      <protection locked="0"/>
    </xf>
    <xf numFmtId="182" fontId="18" fillId="9" borderId="58" xfId="0" applyNumberFormat="1" applyFont="1" applyFill="1" applyBorder="1" applyAlignment="1" applyProtection="1">
      <alignment horizontal="right" vertical="center"/>
    </xf>
    <xf numFmtId="182" fontId="18" fillId="9" borderId="59" xfId="0" applyNumberFormat="1" applyFont="1" applyFill="1" applyBorder="1" applyAlignment="1" applyProtection="1">
      <alignment horizontal="right" vertical="center"/>
    </xf>
    <xf numFmtId="0" fontId="18" fillId="0" borderId="13" xfId="0" applyFont="1" applyFill="1" applyBorder="1" applyAlignment="1" applyProtection="1">
      <alignment horizontal="left" vertical="center"/>
      <protection locked="0"/>
    </xf>
    <xf numFmtId="178" fontId="18" fillId="0" borderId="13" xfId="0" applyNumberFormat="1" applyFont="1" applyFill="1" applyBorder="1" applyAlignment="1" applyProtection="1">
      <alignment horizontal="center" vertical="center" shrinkToFit="1"/>
      <protection locked="0"/>
    </xf>
    <xf numFmtId="178" fontId="18" fillId="0" borderId="14" xfId="0" applyNumberFormat="1" applyFont="1" applyFill="1" applyBorder="1" applyAlignment="1" applyProtection="1">
      <alignment horizontal="right" vertical="center" shrinkToFit="1"/>
      <protection locked="0"/>
    </xf>
    <xf numFmtId="177" fontId="18" fillId="9" borderId="14" xfId="0" applyNumberFormat="1" applyFont="1" applyFill="1" applyBorder="1" applyAlignment="1" applyProtection="1">
      <alignment horizontal="right" vertical="center"/>
    </xf>
    <xf numFmtId="177" fontId="18" fillId="9" borderId="2" xfId="0" applyNumberFormat="1" applyFont="1" applyFill="1" applyBorder="1" applyAlignment="1" applyProtection="1">
      <alignment horizontal="right" vertical="center"/>
    </xf>
    <xf numFmtId="0" fontId="18" fillId="0" borderId="14" xfId="0" applyFont="1" applyFill="1" applyBorder="1" applyAlignment="1" applyProtection="1">
      <alignment horizontal="left" vertical="center"/>
      <protection locked="0"/>
    </xf>
    <xf numFmtId="0" fontId="18" fillId="9" borderId="14" xfId="0" applyFont="1" applyFill="1" applyBorder="1" applyAlignment="1" applyProtection="1">
      <alignment horizontal="center" vertical="center" shrinkToFit="1"/>
    </xf>
    <xf numFmtId="0" fontId="18" fillId="9" borderId="2" xfId="0" applyFont="1" applyFill="1" applyBorder="1" applyAlignment="1" applyProtection="1">
      <alignment horizontal="center" vertical="center" shrinkToFit="1"/>
    </xf>
    <xf numFmtId="178" fontId="30" fillId="9" borderId="48" xfId="0" applyNumberFormat="1" applyFont="1" applyFill="1" applyBorder="1" applyAlignment="1" applyProtection="1">
      <alignment horizontal="center" vertical="center"/>
    </xf>
    <xf numFmtId="0" fontId="30" fillId="9" borderId="48" xfId="0" applyFont="1" applyFill="1" applyBorder="1" applyAlignment="1" applyProtection="1">
      <alignment horizontal="center" vertical="center"/>
    </xf>
    <xf numFmtId="0" fontId="18" fillId="0" borderId="54" xfId="0" applyFont="1" applyFill="1" applyBorder="1" applyAlignment="1" applyProtection="1">
      <alignment horizontal="center" vertical="center"/>
      <protection locked="0"/>
    </xf>
    <xf numFmtId="0" fontId="18" fillId="0" borderId="53" xfId="0" applyFont="1" applyFill="1" applyBorder="1" applyAlignment="1" applyProtection="1">
      <alignment horizontal="center" vertical="center"/>
      <protection locked="0"/>
    </xf>
    <xf numFmtId="0" fontId="18" fillId="0" borderId="63" xfId="0" applyFont="1" applyFill="1" applyBorder="1" applyAlignment="1" applyProtection="1">
      <alignment horizontal="center" vertical="center"/>
      <protection locked="0"/>
    </xf>
    <xf numFmtId="0" fontId="18" fillId="0" borderId="3" xfId="0" applyFont="1" applyFill="1" applyBorder="1" applyAlignment="1" applyProtection="1">
      <alignment horizontal="left" vertical="center" shrinkToFit="1"/>
      <protection locked="0"/>
    </xf>
    <xf numFmtId="0" fontId="18" fillId="0" borderId="4" xfId="0" applyFont="1" applyFill="1" applyBorder="1" applyAlignment="1" applyProtection="1">
      <alignment horizontal="left" vertical="center" shrinkToFit="1"/>
      <protection locked="0"/>
    </xf>
    <xf numFmtId="0" fontId="18" fillId="0" borderId="3" xfId="0" applyFont="1" applyFill="1" applyBorder="1" applyAlignment="1" applyProtection="1">
      <alignment horizontal="left" vertical="center"/>
      <protection locked="0"/>
    </xf>
    <xf numFmtId="178" fontId="30" fillId="9" borderId="0" xfId="0" applyNumberFormat="1" applyFont="1" applyFill="1" applyBorder="1" applyAlignment="1" applyProtection="1">
      <alignment horizontal="left" vertical="center"/>
    </xf>
    <xf numFmtId="0" fontId="18" fillId="0" borderId="14" xfId="0" applyFont="1" applyFill="1" applyBorder="1" applyAlignment="1" applyProtection="1">
      <alignment horizontal="right" vertical="center" shrinkToFit="1"/>
      <protection locked="0"/>
    </xf>
    <xf numFmtId="0" fontId="18" fillId="0" borderId="2" xfId="0" applyFont="1" applyFill="1" applyBorder="1" applyAlignment="1" applyProtection="1">
      <alignment horizontal="right" vertical="center" shrinkToFit="1"/>
      <protection locked="0"/>
    </xf>
    <xf numFmtId="0" fontId="18" fillId="0" borderId="8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left" vertical="center" wrapText="1"/>
      <protection locked="0"/>
    </xf>
    <xf numFmtId="0" fontId="18" fillId="0" borderId="83"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left" vertical="center" wrapText="1"/>
      <protection locked="0"/>
    </xf>
    <xf numFmtId="0" fontId="24" fillId="0" borderId="69" xfId="0" applyFont="1" applyFill="1" applyBorder="1" applyAlignment="1" applyProtection="1">
      <alignment horizontal="left" vertical="center"/>
      <protection locked="0"/>
    </xf>
    <xf numFmtId="0" fontId="24" fillId="0" borderId="70" xfId="0" applyFont="1" applyFill="1" applyBorder="1" applyAlignment="1" applyProtection="1">
      <alignment horizontal="left" vertical="center"/>
      <protection locked="0"/>
    </xf>
    <xf numFmtId="0" fontId="18" fillId="0" borderId="69" xfId="0" applyFont="1" applyFill="1" applyBorder="1" applyAlignment="1" applyProtection="1">
      <alignment horizontal="left" vertical="center"/>
      <protection locked="0"/>
    </xf>
    <xf numFmtId="0" fontId="18" fillId="0" borderId="70" xfId="0" applyFont="1" applyFill="1" applyBorder="1" applyAlignment="1" applyProtection="1">
      <alignment horizontal="left" vertical="center"/>
      <protection locked="0"/>
    </xf>
    <xf numFmtId="0" fontId="18" fillId="0" borderId="71" xfId="0" applyFont="1" applyFill="1" applyBorder="1" applyAlignment="1" applyProtection="1">
      <alignment horizontal="left" vertical="center"/>
      <protection locked="0"/>
    </xf>
    <xf numFmtId="0" fontId="18" fillId="0" borderId="52" xfId="0" applyFont="1" applyFill="1" applyBorder="1" applyAlignment="1" applyProtection="1">
      <alignment horizontal="center" vertical="center" shrinkToFit="1"/>
      <protection locked="0"/>
    </xf>
    <xf numFmtId="0" fontId="18" fillId="0" borderId="60" xfId="0" applyFont="1" applyFill="1" applyBorder="1" applyAlignment="1" applyProtection="1">
      <alignment horizontal="left" vertical="center"/>
      <protection locked="0"/>
    </xf>
    <xf numFmtId="0" fontId="18" fillId="0" borderId="60" xfId="0" applyFont="1" applyFill="1" applyBorder="1" applyAlignment="1" applyProtection="1">
      <alignment horizontal="left" vertical="center" shrinkToFit="1"/>
      <protection locked="0"/>
    </xf>
    <xf numFmtId="0" fontId="18" fillId="0" borderId="62" xfId="0" applyFont="1" applyFill="1" applyBorder="1" applyAlignment="1" applyProtection="1">
      <alignment horizontal="left" vertical="center" shrinkToFit="1"/>
      <protection locked="0"/>
    </xf>
    <xf numFmtId="0" fontId="18" fillId="0" borderId="14" xfId="0" applyFont="1" applyFill="1" applyBorder="1" applyAlignment="1" applyProtection="1">
      <alignment horizontal="left" vertical="center" shrinkToFit="1"/>
    </xf>
    <xf numFmtId="0" fontId="18" fillId="0" borderId="58" xfId="0" applyFont="1" applyFill="1" applyBorder="1" applyAlignment="1" applyProtection="1">
      <alignment horizontal="left" vertical="center" shrinkToFit="1"/>
      <protection locked="0"/>
    </xf>
    <xf numFmtId="0" fontId="18" fillId="0" borderId="84" xfId="0" applyFont="1" applyFill="1" applyBorder="1" applyAlignment="1" applyProtection="1">
      <alignment horizontal="center" vertical="center" shrinkToFit="1"/>
      <protection locked="0"/>
    </xf>
    <xf numFmtId="0" fontId="18" fillId="0" borderId="94" xfId="0" applyFont="1" applyFill="1" applyBorder="1" applyAlignment="1" applyProtection="1">
      <alignment horizontal="center" vertical="center"/>
      <protection locked="0"/>
    </xf>
    <xf numFmtId="0" fontId="18" fillId="0" borderId="86" xfId="0" applyFont="1" applyFill="1" applyBorder="1" applyAlignment="1" applyProtection="1">
      <alignment horizontal="center" vertical="center"/>
      <protection locked="0"/>
    </xf>
    <xf numFmtId="0" fontId="18" fillId="0" borderId="85"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9" borderId="14" xfId="0" applyFont="1" applyFill="1" applyBorder="1" applyAlignment="1" applyProtection="1">
      <alignment horizontal="right" vertical="center"/>
    </xf>
    <xf numFmtId="0" fontId="18" fillId="9" borderId="2" xfId="0" applyFont="1" applyFill="1" applyBorder="1" applyAlignment="1" applyProtection="1">
      <alignment horizontal="right" vertical="center"/>
    </xf>
    <xf numFmtId="0" fontId="18" fillId="9" borderId="59" xfId="0" applyFont="1" applyFill="1" applyBorder="1" applyAlignment="1" applyProtection="1">
      <alignment horizontal="center" vertical="center"/>
    </xf>
    <xf numFmtId="0" fontId="18" fillId="9" borderId="60" xfId="0" applyFont="1" applyFill="1" applyBorder="1" applyAlignment="1" applyProtection="1">
      <alignment horizontal="center" vertical="center"/>
    </xf>
    <xf numFmtId="0" fontId="18" fillId="0" borderId="54" xfId="0" applyFont="1" applyFill="1" applyBorder="1" applyAlignment="1" applyProtection="1">
      <alignment horizontal="center" vertical="center" wrapText="1" shrinkToFit="1"/>
      <protection locked="0"/>
    </xf>
    <xf numFmtId="0" fontId="18" fillId="0" borderId="93" xfId="0" applyFont="1" applyFill="1" applyBorder="1" applyAlignment="1" applyProtection="1">
      <alignment horizontal="center" vertical="center" shrinkToFit="1"/>
      <protection locked="0"/>
    </xf>
    <xf numFmtId="178" fontId="18" fillId="0" borderId="57" xfId="0" applyNumberFormat="1" applyFont="1" applyFill="1" applyBorder="1" applyAlignment="1" applyProtection="1">
      <alignment horizontal="center" vertical="center" shrinkToFit="1"/>
      <protection locked="0"/>
    </xf>
    <xf numFmtId="178" fontId="18" fillId="0" borderId="61" xfId="0" applyNumberFormat="1" applyFont="1" applyFill="1" applyBorder="1" applyAlignment="1" applyProtection="1">
      <alignment horizontal="center" vertical="center" shrinkToFit="1"/>
      <protection locked="0"/>
    </xf>
    <xf numFmtId="179" fontId="18" fillId="0" borderId="59" xfId="0" applyNumberFormat="1" applyFont="1" applyFill="1" applyBorder="1" applyAlignment="1" applyProtection="1">
      <alignment horizontal="center" vertical="center" shrinkToFit="1"/>
      <protection locked="0"/>
    </xf>
    <xf numFmtId="179" fontId="18" fillId="0" borderId="60" xfId="0" applyNumberFormat="1" applyFont="1" applyFill="1" applyBorder="1" applyAlignment="1" applyProtection="1">
      <alignment horizontal="center" vertical="center" shrinkToFit="1"/>
      <protection locked="0"/>
    </xf>
    <xf numFmtId="179" fontId="18" fillId="0" borderId="62" xfId="0" applyNumberFormat="1" applyFont="1" applyFill="1" applyBorder="1" applyAlignment="1" applyProtection="1">
      <alignment horizontal="center" vertical="center" shrinkToFit="1"/>
      <protection locked="0"/>
    </xf>
    <xf numFmtId="3" fontId="18" fillId="0" borderId="14" xfId="0" applyNumberFormat="1"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191" fontId="18" fillId="0" borderId="14" xfId="0" applyNumberFormat="1" applyFont="1" applyFill="1" applyBorder="1" applyAlignment="1" applyProtection="1">
      <alignment horizontal="center" vertical="center"/>
      <protection locked="0"/>
    </xf>
    <xf numFmtId="0" fontId="18" fillId="0" borderId="4" xfId="8" applyFont="1" applyFill="1" applyBorder="1" applyAlignment="1" applyProtection="1">
      <alignment horizontal="center" vertical="center" shrinkToFit="1"/>
      <protection locked="0"/>
    </xf>
    <xf numFmtId="0" fontId="18" fillId="0" borderId="63" xfId="0" applyFont="1" applyFill="1" applyBorder="1" applyAlignment="1" applyProtection="1">
      <alignment horizontal="center" vertical="center" wrapText="1" shrinkToFit="1"/>
      <protection locked="0"/>
    </xf>
    <xf numFmtId="0" fontId="18" fillId="0" borderId="52" xfId="0" applyFont="1" applyFill="1" applyBorder="1" applyAlignment="1" applyProtection="1">
      <alignment horizontal="center" vertical="center" wrapText="1"/>
      <protection locked="0"/>
    </xf>
    <xf numFmtId="183" fontId="18" fillId="0" borderId="5"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183" fontId="18" fillId="0" borderId="7" xfId="0" applyNumberFormat="1" applyFont="1" applyFill="1" applyBorder="1" applyAlignment="1" applyProtection="1">
      <alignment horizontal="center" vertical="center"/>
      <protection locked="0"/>
    </xf>
    <xf numFmtId="0" fontId="18" fillId="0" borderId="52" xfId="8" applyFont="1" applyFill="1" applyBorder="1" applyAlignment="1" applyProtection="1">
      <alignment horizontal="center" vertical="center" wrapText="1" shrinkToFit="1"/>
      <protection locked="0"/>
    </xf>
    <xf numFmtId="0" fontId="18" fillId="0" borderId="80" xfId="8" applyFont="1" applyFill="1" applyBorder="1" applyAlignment="1" applyProtection="1">
      <alignment horizontal="center" vertical="center" shrinkToFit="1"/>
      <protection locked="0"/>
    </xf>
    <xf numFmtId="0" fontId="18" fillId="0" borderId="6" xfId="8" applyFont="1" applyFill="1" applyBorder="1" applyAlignment="1" applyProtection="1">
      <alignment horizontal="center" vertical="center" shrinkToFit="1"/>
      <protection locked="0"/>
    </xf>
    <xf numFmtId="0" fontId="18" fillId="0" borderId="7" xfId="8" applyFont="1" applyFill="1" applyBorder="1" applyAlignment="1" applyProtection="1">
      <alignment horizontal="center" vertical="center" shrinkToFit="1"/>
      <protection locked="0"/>
    </xf>
    <xf numFmtId="0" fontId="18" fillId="0" borderId="51" xfId="8" applyFont="1" applyFill="1" applyBorder="1" applyAlignment="1" applyProtection="1">
      <alignment horizontal="center" vertical="center" shrinkToFit="1"/>
      <protection locked="0"/>
    </xf>
    <xf numFmtId="0" fontId="18" fillId="0" borderId="53" xfId="8" applyFont="1" applyFill="1" applyBorder="1" applyAlignment="1" applyProtection="1">
      <alignment horizontal="center" vertical="center" shrinkToFit="1"/>
      <protection locked="0"/>
    </xf>
    <xf numFmtId="0" fontId="18" fillId="0" borderId="63" xfId="8" applyFont="1" applyFill="1" applyBorder="1" applyAlignment="1" applyProtection="1">
      <alignment horizontal="center" vertical="center" shrinkToFit="1"/>
      <protection locked="0"/>
    </xf>
    <xf numFmtId="0" fontId="18" fillId="0" borderId="54" xfId="8" applyFont="1" applyFill="1" applyBorder="1" applyAlignment="1" applyProtection="1">
      <alignment horizontal="center" vertical="center" wrapText="1" shrinkToFit="1"/>
      <protection locked="0"/>
    </xf>
    <xf numFmtId="0" fontId="18" fillId="0" borderId="65" xfId="8" applyFont="1" applyFill="1" applyBorder="1" applyAlignment="1" applyProtection="1">
      <alignment horizontal="center" vertical="center" shrinkToFit="1"/>
      <protection locked="0"/>
    </xf>
    <xf numFmtId="0" fontId="18" fillId="0" borderId="60" xfId="8" applyFont="1" applyFill="1" applyBorder="1" applyAlignment="1" applyProtection="1">
      <alignment horizontal="center" vertical="center" shrinkToFit="1"/>
      <protection locked="0"/>
    </xf>
    <xf numFmtId="0" fontId="18" fillId="0" borderId="62" xfId="8" applyFont="1" applyFill="1" applyBorder="1" applyAlignment="1" applyProtection="1">
      <alignment horizontal="center" vertical="center" shrinkToFit="1"/>
      <protection locked="0"/>
    </xf>
    <xf numFmtId="178" fontId="30" fillId="9" borderId="0" xfId="0" applyNumberFormat="1" applyFont="1" applyFill="1" applyBorder="1" applyAlignment="1" applyProtection="1">
      <alignment horizontal="center" vertical="center" shrinkToFit="1"/>
    </xf>
    <xf numFmtId="0" fontId="30" fillId="0" borderId="56" xfId="0" applyFont="1" applyFill="1" applyBorder="1" applyAlignment="1" applyProtection="1">
      <alignment horizontal="center" vertical="center"/>
      <protection locked="0"/>
    </xf>
    <xf numFmtId="0" fontId="30" fillId="0" borderId="58" xfId="0" applyFont="1" applyFill="1" applyBorder="1" applyAlignment="1" applyProtection="1">
      <alignment horizontal="center" vertical="center" wrapText="1"/>
      <protection locked="0"/>
    </xf>
    <xf numFmtId="191" fontId="18" fillId="0" borderId="2" xfId="0" applyNumberFormat="1" applyFont="1" applyFill="1" applyBorder="1" applyAlignment="1" applyProtection="1">
      <alignment horizontal="center" vertical="center"/>
      <protection locked="0"/>
    </xf>
    <xf numFmtId="191" fontId="18" fillId="0" borderId="3" xfId="0" applyNumberFormat="1" applyFont="1" applyFill="1" applyBorder="1" applyAlignment="1" applyProtection="1">
      <alignment horizontal="center" vertical="center"/>
      <protection locked="0"/>
    </xf>
    <xf numFmtId="191" fontId="18" fillId="0" borderId="4" xfId="0" applyNumberFormat="1" applyFont="1" applyFill="1" applyBorder="1" applyAlignment="1" applyProtection="1">
      <alignment horizontal="center" vertical="center"/>
      <protection locked="0"/>
    </xf>
    <xf numFmtId="0" fontId="18" fillId="0" borderId="97" xfId="0" applyFont="1" applyFill="1" applyBorder="1" applyAlignment="1" applyProtection="1">
      <alignment horizontal="center" vertical="center"/>
      <protection locked="0"/>
    </xf>
    <xf numFmtId="0" fontId="18" fillId="0" borderId="92" xfId="0" applyFont="1" applyFill="1" applyBorder="1" applyAlignment="1" applyProtection="1">
      <alignment horizontal="center" vertical="center"/>
      <protection locked="0"/>
    </xf>
    <xf numFmtId="185" fontId="18" fillId="0" borderId="59" xfId="0" applyNumberFormat="1" applyFont="1" applyFill="1" applyBorder="1" applyAlignment="1" applyProtection="1">
      <alignment horizontal="center" vertical="center" shrinkToFit="1"/>
      <protection locked="0"/>
    </xf>
    <xf numFmtId="185" fontId="18" fillId="0" borderId="62" xfId="0" applyNumberFormat="1" applyFont="1" applyFill="1" applyBorder="1" applyAlignment="1" applyProtection="1">
      <alignment horizontal="center" vertical="center" shrinkToFit="1"/>
      <protection locked="0"/>
    </xf>
    <xf numFmtId="189" fontId="18" fillId="0" borderId="58" xfId="0" applyNumberFormat="1" applyFont="1" applyFill="1" applyBorder="1" applyAlignment="1" applyProtection="1">
      <alignment horizontal="center" vertical="center"/>
      <protection locked="0"/>
    </xf>
    <xf numFmtId="0" fontId="18" fillId="0" borderId="94"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86" xfId="0" applyFont="1" applyFill="1" applyBorder="1" applyAlignment="1" applyProtection="1">
      <alignment horizontal="center" vertical="center" shrinkToFit="1"/>
      <protection locked="0"/>
    </xf>
    <xf numFmtId="0" fontId="18" fillId="0" borderId="85" xfId="0" applyFont="1" applyFill="1" applyBorder="1" applyAlignment="1" applyProtection="1">
      <alignment horizontal="center" vertical="center" shrinkToFit="1"/>
      <protection locked="0"/>
    </xf>
    <xf numFmtId="0" fontId="18" fillId="0" borderId="8" xfId="0" applyFont="1" applyFill="1" applyBorder="1" applyAlignment="1" applyProtection="1">
      <alignment horizontal="center" vertical="center" shrinkToFit="1"/>
      <protection locked="0"/>
    </xf>
    <xf numFmtId="183" fontId="18" fillId="0" borderId="59" xfId="0" applyNumberFormat="1" applyFont="1" applyFill="1" applyBorder="1" applyAlignment="1" applyProtection="1">
      <alignment horizontal="center" vertical="center"/>
      <protection locked="0"/>
    </xf>
    <xf numFmtId="183" fontId="18" fillId="0" borderId="60" xfId="0" applyNumberFormat="1" applyFont="1" applyFill="1" applyBorder="1" applyAlignment="1" applyProtection="1">
      <alignment horizontal="center" vertical="center"/>
      <protection locked="0"/>
    </xf>
    <xf numFmtId="183" fontId="18" fillId="0" borderId="62" xfId="0" applyNumberFormat="1" applyFont="1" applyFill="1" applyBorder="1" applyAlignment="1" applyProtection="1">
      <alignment horizontal="center" vertical="center"/>
      <protection locked="0"/>
    </xf>
    <xf numFmtId="0" fontId="28" fillId="0" borderId="0" xfId="0" applyFont="1" applyFill="1" applyAlignment="1" applyProtection="1">
      <alignment horizontal="center" vertical="center" shrinkToFit="1"/>
      <protection locked="0"/>
    </xf>
    <xf numFmtId="0" fontId="18" fillId="0" borderId="87" xfId="0" applyNumberFormat="1" applyFont="1" applyFill="1" applyBorder="1" applyAlignment="1" applyProtection="1">
      <alignment horizontal="left" vertical="center" wrapText="1"/>
      <protection locked="0"/>
    </xf>
    <xf numFmtId="0" fontId="18" fillId="0" borderId="88" xfId="0" applyNumberFormat="1" applyFont="1" applyFill="1" applyBorder="1" applyAlignment="1" applyProtection="1">
      <alignment horizontal="left" vertical="center" wrapText="1"/>
      <protection locked="0"/>
    </xf>
    <xf numFmtId="0" fontId="18" fillId="0" borderId="89" xfId="0" applyNumberFormat="1" applyFont="1" applyFill="1" applyBorder="1" applyAlignment="1" applyProtection="1">
      <alignment horizontal="left" vertical="center" wrapText="1"/>
      <protection locked="0"/>
    </xf>
    <xf numFmtId="0" fontId="19" fillId="0" borderId="0" xfId="5" applyFont="1" applyAlignment="1">
      <alignment horizontal="center" vertical="center"/>
    </xf>
    <xf numFmtId="0" fontId="14" fillId="0" borderId="0" xfId="3" applyFont="1" applyBorder="1" applyAlignment="1">
      <alignment horizontal="center" vertical="center"/>
    </xf>
    <xf numFmtId="0" fontId="14" fillId="0" borderId="0" xfId="5" applyFont="1" applyAlignment="1">
      <alignment vertical="center"/>
    </xf>
    <xf numFmtId="0" fontId="14" fillId="0" borderId="15" xfId="5" applyFont="1" applyBorder="1" applyAlignment="1">
      <alignment horizontal="center" vertical="center" textRotation="255"/>
    </xf>
    <xf numFmtId="0" fontId="14" fillId="0" borderId="1" xfId="5" applyFont="1" applyBorder="1" applyAlignment="1">
      <alignment horizontal="center" vertical="center" textRotation="255"/>
    </xf>
    <xf numFmtId="0" fontId="14" fillId="0" borderId="5" xfId="5" applyFont="1" applyBorder="1" applyAlignment="1">
      <alignment horizontal="center" vertical="center"/>
    </xf>
    <xf numFmtId="0" fontId="14" fillId="0" borderId="6" xfId="5" applyFont="1" applyBorder="1" applyAlignment="1">
      <alignment horizontal="center" vertical="center"/>
    </xf>
    <xf numFmtId="0" fontId="14" fillId="0" borderId="7" xfId="5" applyFont="1" applyBorder="1" applyAlignment="1">
      <alignment horizontal="center" vertical="center"/>
    </xf>
    <xf numFmtId="0" fontId="14" fillId="0" borderId="8" xfId="5" applyFont="1" applyBorder="1" applyAlignment="1">
      <alignment horizontal="center" vertical="center"/>
    </xf>
    <xf numFmtId="0" fontId="14" fillId="0" borderId="11" xfId="5" applyFont="1" applyBorder="1" applyAlignment="1">
      <alignment horizontal="center" vertical="center"/>
    </xf>
    <xf numFmtId="0" fontId="14" fillId="0" borderId="0" xfId="5" applyFont="1" applyBorder="1" applyAlignment="1">
      <alignment horizontal="center" vertical="center"/>
    </xf>
    <xf numFmtId="0" fontId="14" fillId="0" borderId="9" xfId="5" applyFont="1" applyBorder="1" applyAlignment="1">
      <alignment horizontal="center" vertical="center"/>
    </xf>
    <xf numFmtId="0" fontId="14" fillId="0" borderId="14" xfId="5" applyFont="1" applyBorder="1" applyAlignment="1">
      <alignment horizontal="center" vertical="center"/>
    </xf>
    <xf numFmtId="0" fontId="14" fillId="0" borderId="15" xfId="5" applyFont="1" applyBorder="1" applyAlignment="1">
      <alignment horizontal="center" vertical="center"/>
    </xf>
    <xf numFmtId="0" fontId="14" fillId="0" borderId="2" xfId="5" applyFont="1" applyBorder="1" applyAlignment="1">
      <alignment horizontal="center" vertical="center"/>
    </xf>
    <xf numFmtId="0" fontId="14" fillId="0" borderId="3" xfId="5" applyFont="1" applyBorder="1" applyAlignment="1">
      <alignment horizontal="center" vertical="center"/>
    </xf>
    <xf numFmtId="0" fontId="14" fillId="0" borderId="4" xfId="5" applyFont="1" applyBorder="1" applyAlignment="1">
      <alignment horizontal="center" vertical="center"/>
    </xf>
    <xf numFmtId="0" fontId="14" fillId="0" borderId="15" xfId="5" applyFont="1" applyBorder="1" applyAlignment="1">
      <alignment horizontal="center" vertical="top" textRotation="255"/>
    </xf>
    <xf numFmtId="0" fontId="14" fillId="0" borderId="1" xfId="5" applyFont="1" applyBorder="1" applyAlignment="1">
      <alignment horizontal="center" vertical="top" textRotation="255"/>
    </xf>
    <xf numFmtId="0" fontId="14" fillId="0" borderId="2" xfId="5" applyFont="1" applyBorder="1" applyAlignment="1">
      <alignment horizontal="center" vertical="center" shrinkToFit="1"/>
    </xf>
    <xf numFmtId="0" fontId="14" fillId="0" borderId="4" xfId="5" applyFont="1" applyBorder="1" applyAlignment="1">
      <alignment horizontal="center" vertical="center" shrinkToFit="1"/>
    </xf>
    <xf numFmtId="0" fontId="14" fillId="0" borderId="15" xfId="5" applyFont="1" applyBorder="1" applyAlignment="1">
      <alignment horizontal="center" vertical="top" textRotation="255" wrapText="1" shrinkToFit="1"/>
    </xf>
    <xf numFmtId="0" fontId="14" fillId="0" borderId="1" xfId="5" applyFont="1" applyBorder="1" applyAlignment="1">
      <alignment horizontal="center" vertical="top" textRotation="255" wrapText="1" shrinkToFit="1"/>
    </xf>
    <xf numFmtId="0" fontId="14" fillId="0" borderId="13" xfId="5" applyFont="1" applyBorder="1" applyAlignment="1">
      <alignment horizontal="center" vertical="top" textRotation="255"/>
    </xf>
    <xf numFmtId="0" fontId="14" fillId="0" borderId="1" xfId="5" applyFont="1" applyBorder="1" applyAlignment="1">
      <alignment horizontal="center" vertical="top" textRotation="255" wrapText="1"/>
    </xf>
    <xf numFmtId="0" fontId="14" fillId="0" borderId="13" xfId="5" applyFont="1" applyBorder="1" applyAlignment="1">
      <alignment horizontal="center" vertical="top" textRotation="255" wrapText="1"/>
    </xf>
    <xf numFmtId="0" fontId="14" fillId="0" borderId="16" xfId="5" applyFont="1" applyBorder="1" applyAlignment="1">
      <alignment horizontal="center" vertical="center"/>
    </xf>
    <xf numFmtId="2" fontId="14" fillId="0" borderId="26" xfId="5" applyNumberFormat="1" applyFont="1" applyBorder="1" applyAlignment="1">
      <alignment horizontal="center" vertical="center"/>
    </xf>
    <xf numFmtId="2" fontId="14" fillId="0" borderId="27" xfId="5" applyNumberFormat="1" applyFont="1" applyBorder="1" applyAlignment="1">
      <alignment horizontal="center" vertical="center"/>
    </xf>
    <xf numFmtId="2" fontId="14" fillId="0" borderId="28" xfId="5" applyNumberFormat="1" applyFont="1" applyBorder="1" applyAlignment="1">
      <alignment horizontal="center" vertical="center"/>
    </xf>
    <xf numFmtId="0" fontId="14" fillId="0" borderId="14" xfId="5" applyFont="1" applyBorder="1" applyAlignment="1">
      <alignment horizontal="center" vertical="top" textRotation="255"/>
    </xf>
    <xf numFmtId="0" fontId="14" fillId="0" borderId="3" xfId="5" applyFont="1" applyBorder="1" applyAlignment="1">
      <alignment horizontal="center" vertical="top" textRotation="255"/>
    </xf>
    <xf numFmtId="0" fontId="14" fillId="0" borderId="6" xfId="5" applyFont="1" applyBorder="1" applyAlignment="1">
      <alignment horizontal="center" vertical="top" textRotation="255"/>
    </xf>
    <xf numFmtId="0" fontId="14" fillId="0" borderId="0" xfId="5" applyFont="1" applyBorder="1" applyAlignment="1">
      <alignment horizontal="center" vertical="top" textRotation="255"/>
    </xf>
    <xf numFmtId="0" fontId="14" fillId="0" borderId="2" xfId="5" applyFont="1" applyBorder="1" applyAlignment="1">
      <alignment horizontal="center" vertical="top" textRotation="255"/>
    </xf>
    <xf numFmtId="0" fontId="14" fillId="0" borderId="4" xfId="5" applyFont="1" applyBorder="1" applyAlignment="1">
      <alignment horizontal="center" vertical="top" textRotation="255"/>
    </xf>
    <xf numFmtId="0" fontId="14" fillId="0" borderId="7" xfId="5" applyFont="1" applyBorder="1" applyAlignment="1">
      <alignment horizontal="center" vertical="top" textRotation="255"/>
    </xf>
    <xf numFmtId="0" fontId="13" fillId="4" borderId="37" xfId="5" applyFont="1" applyFill="1" applyBorder="1" applyAlignment="1">
      <alignment horizontal="center" vertical="center" wrapText="1"/>
    </xf>
    <xf numFmtId="0" fontId="13" fillId="4" borderId="38" xfId="5" applyFont="1" applyFill="1" applyBorder="1" applyAlignment="1">
      <alignment horizontal="center" vertical="center" wrapText="1"/>
    </xf>
    <xf numFmtId="0" fontId="13" fillId="4" borderId="39" xfId="5" applyFont="1" applyFill="1" applyBorder="1" applyAlignment="1">
      <alignment horizontal="center" vertical="center" wrapText="1"/>
    </xf>
    <xf numFmtId="0" fontId="14" fillId="0" borderId="30" xfId="5" applyFont="1" applyBorder="1" applyAlignment="1">
      <alignment horizontal="center" vertical="center"/>
    </xf>
    <xf numFmtId="0" fontId="14" fillId="0" borderId="31" xfId="5" applyFont="1" applyBorder="1" applyAlignment="1">
      <alignment horizontal="center" vertical="center"/>
    </xf>
    <xf numFmtId="0" fontId="14" fillId="0" borderId="31" xfId="5" applyFont="1" applyBorder="1" applyAlignment="1">
      <alignment horizontal="center" vertical="center" wrapText="1"/>
    </xf>
    <xf numFmtId="0" fontId="14" fillId="0" borderId="14" xfId="5" applyFont="1" applyBorder="1" applyAlignment="1">
      <alignment horizontal="center" vertical="center" wrapText="1"/>
    </xf>
    <xf numFmtId="0" fontId="14" fillId="0" borderId="41" xfId="5" applyFont="1" applyBorder="1" applyAlignment="1">
      <alignment horizontal="center" vertical="center" shrinkToFit="1"/>
    </xf>
    <xf numFmtId="0" fontId="14" fillId="0" borderId="6" xfId="5" applyFont="1" applyBorder="1" applyAlignment="1">
      <alignment horizontal="center" vertical="center" shrinkToFit="1"/>
    </xf>
    <xf numFmtId="0" fontId="14" fillId="0" borderId="7" xfId="5" applyFont="1" applyBorder="1" applyAlignment="1">
      <alignment horizontal="center" vertical="center" shrinkToFit="1"/>
    </xf>
    <xf numFmtId="0" fontId="14" fillId="0" borderId="42" xfId="5" applyFont="1" applyBorder="1" applyAlignment="1">
      <alignment horizontal="center" vertical="center" shrinkToFit="1"/>
    </xf>
    <xf numFmtId="0" fontId="14" fillId="0" borderId="43" xfId="5" applyFont="1" applyBorder="1" applyAlignment="1">
      <alignment horizontal="center" vertical="center" shrinkToFit="1"/>
    </xf>
    <xf numFmtId="0" fontId="14" fillId="0" borderId="44" xfId="5" applyFont="1" applyBorder="1" applyAlignment="1">
      <alignment horizontal="center" vertical="center" shrinkToFit="1"/>
    </xf>
    <xf numFmtId="0" fontId="14" fillId="0" borderId="32" xfId="5" applyFont="1" applyBorder="1" applyAlignment="1">
      <alignment horizontal="center" vertical="center" wrapText="1"/>
    </xf>
    <xf numFmtId="0" fontId="14" fillId="0" borderId="34" xfId="5" applyFont="1" applyBorder="1" applyAlignment="1">
      <alignment horizontal="center" vertical="center" wrapText="1"/>
    </xf>
    <xf numFmtId="0" fontId="14" fillId="0" borderId="33" xfId="5" applyFont="1" applyBorder="1" applyAlignment="1">
      <alignment horizontal="center" vertical="center" shrinkToFit="1"/>
    </xf>
    <xf numFmtId="0" fontId="14" fillId="0" borderId="14" xfId="5" applyFont="1" applyBorder="1" applyAlignment="1">
      <alignment horizontal="center" vertical="center" shrinkToFit="1"/>
    </xf>
    <xf numFmtId="0" fontId="14" fillId="0" borderId="36" xfId="5" applyFont="1" applyBorder="1" applyAlignment="1">
      <alignment horizontal="center" vertical="center" shrinkToFit="1"/>
    </xf>
    <xf numFmtId="0" fontId="14" fillId="0" borderId="15" xfId="5" applyFont="1" applyBorder="1" applyAlignment="1">
      <alignment horizontal="center" vertical="center" shrinkToFit="1"/>
    </xf>
    <xf numFmtId="0" fontId="14" fillId="0" borderId="18" xfId="5" applyFont="1" applyBorder="1" applyAlignment="1">
      <alignment horizontal="center" vertical="center"/>
    </xf>
    <xf numFmtId="0" fontId="14" fillId="0" borderId="19" xfId="5" applyFont="1" applyBorder="1" applyAlignment="1">
      <alignment horizontal="center" vertical="center"/>
    </xf>
    <xf numFmtId="0" fontId="14" fillId="0" borderId="20" xfId="5" applyFont="1" applyBorder="1" applyAlignment="1">
      <alignment horizontal="center" vertical="center"/>
    </xf>
    <xf numFmtId="0" fontId="20" fillId="0" borderId="0" xfId="5" applyFont="1" applyAlignment="1">
      <alignment vertical="top"/>
    </xf>
    <xf numFmtId="0" fontId="20" fillId="0" borderId="0" xfId="5" applyFont="1" applyAlignment="1">
      <alignment vertical="top" wrapText="1"/>
    </xf>
    <xf numFmtId="0" fontId="14" fillId="0" borderId="40" xfId="5" applyFont="1" applyBorder="1" applyAlignment="1">
      <alignment horizontal="center" vertical="center"/>
    </xf>
    <xf numFmtId="0" fontId="14" fillId="0" borderId="41" xfId="5" applyFont="1" applyBorder="1" applyAlignment="1">
      <alignment horizontal="center" vertical="center"/>
    </xf>
    <xf numFmtId="0" fontId="14" fillId="0" borderId="42" xfId="5" applyFont="1" applyBorder="1" applyAlignment="1">
      <alignment horizontal="center" vertical="center"/>
    </xf>
    <xf numFmtId="0" fontId="14" fillId="0" borderId="43" xfId="5" applyFont="1" applyBorder="1" applyAlignment="1">
      <alignment horizontal="center" vertical="center"/>
    </xf>
    <xf numFmtId="0" fontId="14" fillId="0" borderId="44" xfId="5" applyFont="1" applyBorder="1" applyAlignment="1">
      <alignment horizontal="center" vertical="center"/>
    </xf>
    <xf numFmtId="0" fontId="14" fillId="0" borderId="10" xfId="5" applyFont="1" applyBorder="1" applyAlignment="1">
      <alignment horizontal="center" vertical="center"/>
    </xf>
    <xf numFmtId="0" fontId="14" fillId="0" borderId="50" xfId="5" applyFont="1" applyBorder="1" applyAlignment="1">
      <alignment horizontal="center" vertical="center"/>
    </xf>
    <xf numFmtId="0" fontId="14" fillId="0" borderId="12" xfId="5" applyFont="1" applyBorder="1" applyAlignment="1">
      <alignment horizontal="center" vertical="center"/>
    </xf>
    <xf numFmtId="0" fontId="26" fillId="0" borderId="14" xfId="0" applyFont="1" applyFill="1" applyBorder="1" applyAlignment="1">
      <alignment horizontal="center" vertical="center"/>
    </xf>
    <xf numFmtId="2" fontId="26" fillId="0" borderId="14" xfId="0" applyNumberFormat="1" applyFont="1" applyFill="1" applyBorder="1" applyAlignment="1">
      <alignment horizontal="center" vertical="center"/>
    </xf>
    <xf numFmtId="2" fontId="26" fillId="0" borderId="14" xfId="0" applyNumberFormat="1" applyFont="1" applyFill="1" applyBorder="1" applyAlignment="1">
      <alignment horizontal="center" vertical="center" wrapText="1"/>
    </xf>
    <xf numFmtId="0" fontId="26" fillId="2" borderId="15" xfId="0" applyFont="1" applyFill="1" applyBorder="1" applyAlignment="1">
      <alignment horizontal="center" vertical="center" textRotation="255"/>
    </xf>
    <xf numFmtId="0" fontId="26" fillId="2" borderId="1" xfId="0" applyFont="1" applyFill="1" applyBorder="1" applyAlignment="1">
      <alignment horizontal="center" vertical="center" textRotation="255"/>
    </xf>
    <xf numFmtId="0" fontId="26" fillId="8" borderId="1" xfId="0" applyFont="1" applyFill="1" applyBorder="1" applyAlignment="1">
      <alignment horizontal="center" vertical="center" textRotation="255"/>
    </xf>
    <xf numFmtId="0" fontId="26" fillId="8" borderId="13" xfId="0" applyFont="1" applyFill="1" applyBorder="1" applyAlignment="1">
      <alignment horizontal="center" vertical="center" textRotation="255"/>
    </xf>
    <xf numFmtId="0" fontId="33" fillId="0" borderId="0" xfId="0" applyFont="1" applyFill="1" applyAlignment="1">
      <alignment horizontal="left" vertical="center"/>
    </xf>
    <xf numFmtId="0" fontId="33" fillId="0" borderId="11" xfId="0" applyFont="1" applyFill="1" applyBorder="1" applyAlignment="1">
      <alignment horizontal="left" vertical="center"/>
    </xf>
    <xf numFmtId="2" fontId="26" fillId="2" borderId="14" xfId="0" applyNumberFormat="1" applyFont="1" applyFill="1" applyBorder="1" applyAlignment="1">
      <alignment horizontal="center" vertical="center"/>
    </xf>
    <xf numFmtId="0" fontId="26" fillId="2" borderId="14" xfId="0" applyFont="1" applyFill="1" applyBorder="1" applyAlignment="1">
      <alignment horizontal="center" vertical="center"/>
    </xf>
    <xf numFmtId="2" fontId="26" fillId="8" borderId="14" xfId="0" applyNumberFormat="1" applyFont="1" applyFill="1" applyBorder="1" applyAlignment="1">
      <alignment horizontal="center" vertical="center"/>
    </xf>
    <xf numFmtId="0" fontId="26" fillId="8" borderId="14" xfId="0" applyFont="1" applyFill="1" applyBorder="1" applyAlignment="1">
      <alignment horizontal="left" vertical="center" wrapText="1"/>
    </xf>
    <xf numFmtId="0" fontId="26" fillId="8" borderId="14" xfId="0" applyFont="1" applyFill="1" applyBorder="1" applyAlignment="1">
      <alignment horizontal="left" vertical="center"/>
    </xf>
    <xf numFmtId="0" fontId="26" fillId="8" borderId="14" xfId="0" applyFont="1" applyFill="1" applyBorder="1" applyAlignment="1">
      <alignment vertical="center" wrapText="1"/>
    </xf>
    <xf numFmtId="0" fontId="26" fillId="8" borderId="14" xfId="0" applyFont="1" applyFill="1" applyBorder="1" applyAlignment="1">
      <alignment horizontal="center" vertical="center"/>
    </xf>
    <xf numFmtId="0" fontId="26" fillId="8" borderId="15" xfId="0" applyFont="1" applyFill="1" applyBorder="1" applyAlignment="1">
      <alignment horizontal="center" vertical="center" textRotation="255"/>
    </xf>
    <xf numFmtId="0" fontId="26" fillId="8" borderId="5" xfId="0" applyFont="1" applyFill="1" applyBorder="1" applyAlignment="1">
      <alignment horizontal="left" vertical="top" wrapText="1"/>
    </xf>
    <xf numFmtId="0" fontId="26" fillId="8" borderId="7" xfId="0" applyFont="1" applyFill="1" applyBorder="1" applyAlignment="1">
      <alignment horizontal="left" vertical="top" wrapText="1"/>
    </xf>
    <xf numFmtId="0" fontId="26" fillId="8" borderId="8" xfId="0" applyFont="1" applyFill="1" applyBorder="1" applyAlignment="1">
      <alignment horizontal="left" vertical="top" wrapText="1"/>
    </xf>
    <xf numFmtId="0" fontId="26" fillId="8" borderId="9" xfId="0" applyFont="1" applyFill="1" applyBorder="1" applyAlignment="1">
      <alignment horizontal="left" vertical="top" wrapText="1"/>
    </xf>
    <xf numFmtId="0" fontId="26" fillId="8" borderId="10" xfId="0" applyFont="1" applyFill="1" applyBorder="1" applyAlignment="1">
      <alignment horizontal="left" vertical="top" wrapText="1"/>
    </xf>
    <xf numFmtId="0" fontId="26" fillId="8" borderId="12" xfId="0" applyFont="1" applyFill="1" applyBorder="1" applyAlignment="1">
      <alignment horizontal="left" vertical="top" wrapText="1"/>
    </xf>
    <xf numFmtId="0" fontId="26" fillId="2" borderId="14" xfId="0" applyFont="1" applyFill="1" applyBorder="1" applyAlignment="1">
      <alignment vertical="center" wrapText="1"/>
    </xf>
    <xf numFmtId="0" fontId="26" fillId="2" borderId="14" xfId="0" applyFont="1" applyFill="1" applyBorder="1" applyAlignment="1">
      <alignment horizontal="left" vertical="center" wrapText="1"/>
    </xf>
    <xf numFmtId="0" fontId="26" fillId="2" borderId="13" xfId="0" applyFont="1" applyFill="1" applyBorder="1" applyAlignment="1">
      <alignment horizontal="center" vertical="center" textRotation="255"/>
    </xf>
    <xf numFmtId="0" fontId="26" fillId="2" borderId="14" xfId="0" applyFont="1" applyFill="1" applyBorder="1" applyAlignment="1">
      <alignment horizontal="center" vertical="center" textRotation="255"/>
    </xf>
    <xf numFmtId="0" fontId="26" fillId="2" borderId="15"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14" xfId="0" applyFont="1" applyFill="1" applyBorder="1" applyAlignment="1">
      <alignment horizontal="left" vertical="top" wrapText="1"/>
    </xf>
    <xf numFmtId="2" fontId="28" fillId="0" borderId="15" xfId="0" applyNumberFormat="1" applyFont="1" applyBorder="1" applyAlignment="1">
      <alignment horizontal="center" vertical="center"/>
    </xf>
    <xf numFmtId="2" fontId="28" fillId="0" borderId="1" xfId="0" applyNumberFormat="1" applyFont="1" applyBorder="1" applyAlignment="1">
      <alignment horizontal="center" vertical="center"/>
    </xf>
    <xf numFmtId="2" fontId="28" fillId="0" borderId="13" xfId="0" applyNumberFormat="1" applyFont="1" applyBorder="1" applyAlignment="1">
      <alignment horizontal="center" vertical="center"/>
    </xf>
    <xf numFmtId="2" fontId="28" fillId="8" borderId="15" xfId="0" applyNumberFormat="1" applyFont="1" applyFill="1" applyBorder="1" applyAlignment="1">
      <alignment horizontal="center" vertical="center"/>
    </xf>
    <xf numFmtId="2" fontId="28" fillId="8" borderId="1" xfId="0" applyNumberFormat="1" applyFont="1" applyFill="1" applyBorder="1" applyAlignment="1">
      <alignment horizontal="center" vertical="center"/>
    </xf>
    <xf numFmtId="2" fontId="28" fillId="8" borderId="13" xfId="0" applyNumberFormat="1" applyFont="1" applyFill="1" applyBorder="1" applyAlignment="1">
      <alignment horizontal="center" vertical="center"/>
    </xf>
    <xf numFmtId="2" fontId="27" fillId="2" borderId="14" xfId="0" applyNumberFormat="1" applyFont="1" applyFill="1" applyBorder="1" applyAlignment="1">
      <alignment horizontal="center" vertical="center"/>
    </xf>
    <xf numFmtId="0" fontId="28" fillId="0" borderId="14" xfId="0" applyFont="1" applyBorder="1" applyAlignment="1">
      <alignment horizontal="left" vertical="center" wrapText="1"/>
    </xf>
    <xf numFmtId="2" fontId="28" fillId="0" borderId="14" xfId="0" applyNumberFormat="1" applyFont="1" applyBorder="1" applyAlignment="1">
      <alignment horizontal="center" vertical="center"/>
    </xf>
    <xf numFmtId="2" fontId="28" fillId="8" borderId="14" xfId="0" applyNumberFormat="1" applyFont="1" applyFill="1" applyBorder="1" applyAlignment="1">
      <alignment horizontal="center" vertical="center"/>
    </xf>
    <xf numFmtId="0" fontId="28" fillId="0" borderId="14" xfId="0" applyFont="1" applyBorder="1" applyAlignment="1">
      <alignment horizontal="center" vertical="center" textRotation="255"/>
    </xf>
    <xf numFmtId="0" fontId="28" fillId="2" borderId="14" xfId="0" applyFont="1" applyFill="1" applyBorder="1" applyAlignment="1">
      <alignment horizontal="left" vertical="center" wrapText="1"/>
    </xf>
    <xf numFmtId="2" fontId="28" fillId="2" borderId="14" xfId="0" applyNumberFormat="1" applyFont="1" applyFill="1" applyBorder="1" applyAlignment="1">
      <alignment horizontal="center" vertical="center" wrapText="1"/>
    </xf>
    <xf numFmtId="2" fontId="28" fillId="2" borderId="14" xfId="0" applyNumberFormat="1" applyFont="1" applyFill="1" applyBorder="1" applyAlignment="1">
      <alignment horizontal="center" vertical="center"/>
    </xf>
    <xf numFmtId="0" fontId="28" fillId="0" borderId="13" xfId="0" applyFont="1" applyBorder="1" applyAlignment="1">
      <alignment horizontal="center" vertical="center" textRotation="255"/>
    </xf>
    <xf numFmtId="0" fontId="28" fillId="0" borderId="15" xfId="0" applyFont="1" applyBorder="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center" vertical="center"/>
    </xf>
    <xf numFmtId="0" fontId="28" fillId="0" borderId="1" xfId="0" applyFont="1" applyBorder="1" applyAlignment="1">
      <alignment horizontal="left" vertical="center" wrapText="1"/>
    </xf>
    <xf numFmtId="0" fontId="28" fillId="0" borderId="14" xfId="0" applyFont="1" applyBorder="1" applyAlignment="1">
      <alignment horizontal="left" vertical="top" wrapText="1"/>
    </xf>
    <xf numFmtId="0" fontId="28" fillId="2" borderId="14" xfId="0" applyFont="1" applyFill="1" applyBorder="1" applyAlignment="1">
      <alignment horizontal="left" vertical="top"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28" fillId="0" borderId="1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vertical="center" wrapText="1"/>
    </xf>
  </cellXfs>
  <cellStyles count="14">
    <cellStyle name="パーセント 2" xfId="1"/>
    <cellStyle name="パーセント 3" xfId="2"/>
    <cellStyle name="桁区切り 2" xfId="9"/>
    <cellStyle name="桁区切り 3" xfId="10"/>
    <cellStyle name="標準" xfId="0" builtinId="0"/>
    <cellStyle name="標準 2" xfId="3"/>
    <cellStyle name="標準 2 2" xfId="11"/>
    <cellStyle name="標準 2 3" xfId="12"/>
    <cellStyle name="標準 3" xfId="4"/>
    <cellStyle name="標準 4" xfId="5"/>
    <cellStyle name="標準 5" xfId="6"/>
    <cellStyle name="標準 6" xfId="7"/>
    <cellStyle name="標準 7" xfId="8"/>
    <cellStyle name="標準 8" xfId="13"/>
  </cellStyles>
  <dxfs count="15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48</xdr:col>
      <xdr:colOff>33619</xdr:colOff>
      <xdr:row>3</xdr:row>
      <xdr:rowOff>156882</xdr:rowOff>
    </xdr:from>
    <xdr:to>
      <xdr:col>59</xdr:col>
      <xdr:colOff>99392</xdr:colOff>
      <xdr:row>11</xdr:row>
      <xdr:rowOff>100853</xdr:rowOff>
    </xdr:to>
    <xdr:sp macro="" textlink="">
      <xdr:nvSpPr>
        <xdr:cNvPr id="2" name="ストライプ矢印 1"/>
        <xdr:cNvSpPr/>
      </xdr:nvSpPr>
      <xdr:spPr>
        <a:xfrm>
          <a:off x="9575184" y="728382"/>
          <a:ext cx="2252382" cy="1467971"/>
        </a:xfrm>
        <a:prstGeom prst="stripedRightArrow">
          <a:avLst/>
        </a:prstGeom>
        <a:solidFill>
          <a:srgbClr val="FFFF00"/>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rPr>
            <a:t>こちら右側部分は触れないようにお願いします。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165894</xdr:colOff>
      <xdr:row>2</xdr:row>
      <xdr:rowOff>23812</xdr:rowOff>
    </xdr:from>
    <xdr:to>
      <xdr:col>29</xdr:col>
      <xdr:colOff>347950</xdr:colOff>
      <xdr:row>4</xdr:row>
      <xdr:rowOff>115473</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1491119" y="404812"/>
          <a:ext cx="1896556" cy="4440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事前登録申請書</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3507441</xdr:colOff>
      <xdr:row>5</xdr:row>
      <xdr:rowOff>112059</xdr:rowOff>
    </xdr:from>
    <xdr:to>
      <xdr:col>4</xdr:col>
      <xdr:colOff>5758143</xdr:colOff>
      <xdr:row>9</xdr:row>
      <xdr:rowOff>78441</xdr:rowOff>
    </xdr:to>
    <xdr:pic>
      <xdr:nvPicPr>
        <xdr:cNvPr id="3" name="図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970" t="22506" b="22416"/>
        <a:stretch/>
      </xdr:blipFill>
      <xdr:spPr bwMode="auto">
        <a:xfrm>
          <a:off x="7698441" y="1322294"/>
          <a:ext cx="2250702" cy="1042147"/>
        </a:xfrm>
        <a:prstGeom prst="rect">
          <a:avLst/>
        </a:prstGeom>
        <a:solidFill>
          <a:schemeClr val="bg1"/>
        </a:solidFill>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BA&#38306;&#20418;&#36039;&#26009;/&#9733;&#20316;&#25104;&#20013;&#12510;&#12463;&#12525;/100.&#12510;&#12463;&#12525;&#32244;&#32722;&#29992;/&#20316;&#25104;&#36039;&#26009;/2.&#26032;&#12496;&#12540;&#12472;&#12519;&#12531;/R5&#20107;&#21069;&#30331;&#37682;&#30003;&#35531;&#26360;&#65288;&#33618;&#20117;&#24314;&#35373;&#12849;&#65289;230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シート (2)"/>
      <sheetName val="集計シート"/>
      <sheetName val="過去10年同種工事"/>
      <sheetName val="地域精通度（5年間）"/>
      <sheetName val="季節労働者（5年間）"/>
      <sheetName val="隣接市町村"/>
      <sheetName val="市町村リスト（総務省）"/>
      <sheetName val="業者名簿 (3)"/>
      <sheetName val="業者名簿 (読み取り表)"/>
      <sheetName val="表紙"/>
      <sheetName val="様式-4"/>
      <sheetName val="様式-6-1(2)"/>
      <sheetName val="様式-6-2"/>
      <sheetName val="様式-6-3"/>
      <sheetName val="様式-6-4"/>
      <sheetName val="様式-6-5(1)"/>
      <sheetName val="別紙（過去10年同種工事）"/>
      <sheetName val="別紙（地域精通度）"/>
      <sheetName val="別紙（季節労働者等雇用）"/>
      <sheetName val="様式-12(事前登録申請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9050"/>
      </a:spPr>
      <a:bodyPr vertOverflow="clip" rtlCol="0" anchor="ctr"/>
      <a:lstStyle>
        <a:defPPr algn="ctr">
          <a:defRPr kumimoji="1" sz="1200">
            <a:latin typeface="ＭＳ ゴシック" pitchFamily="49" charset="-128"/>
            <a:ea typeface="ＭＳ ゴシック" pitchFamily="49"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CH240"/>
  <sheetViews>
    <sheetView showGridLines="0" view="pageBreakPreview" topLeftCell="A205" zoomScale="115" zoomScaleNormal="100" zoomScaleSheetLayoutView="115" workbookViewId="0">
      <selection activeCell="AR231" sqref="AR231:AS231"/>
    </sheetView>
  </sheetViews>
  <sheetFormatPr defaultRowHeight="15" customHeight="1"/>
  <cols>
    <col min="1" max="41" width="2.625" style="179" customWidth="1"/>
    <col min="42" max="42" width="2.625" style="180" customWidth="1"/>
    <col min="43" max="48" width="2.625" style="179" customWidth="1"/>
    <col min="49" max="60" width="2.625" style="179" hidden="1" customWidth="1"/>
    <col min="61" max="61" width="14.125" style="179" hidden="1" customWidth="1"/>
    <col min="62" max="62" width="12.625" style="179" hidden="1" customWidth="1"/>
    <col min="63" max="63" width="4.75" style="161" hidden="1" customWidth="1"/>
    <col min="64" max="64" width="17.5" style="161" hidden="1" customWidth="1"/>
    <col min="65" max="65" width="24.5" style="161" hidden="1" customWidth="1"/>
    <col min="66" max="66" width="7" style="181" hidden="1" customWidth="1"/>
    <col min="67" max="67" width="8.375" style="181" hidden="1" customWidth="1"/>
    <col min="68" max="68" width="14" style="181" hidden="1" customWidth="1"/>
    <col min="69" max="69" width="4.75" style="179" hidden="1" customWidth="1"/>
    <col min="70" max="70" width="13.125" style="179" hidden="1" customWidth="1"/>
    <col min="71" max="71" width="28.25" style="179" hidden="1" customWidth="1"/>
    <col min="72" max="72" width="9" style="179" hidden="1" customWidth="1"/>
    <col min="73" max="73" width="9.125" style="179" hidden="1" customWidth="1"/>
    <col min="74" max="74" width="4.75" style="179" hidden="1" customWidth="1"/>
    <col min="75" max="75" width="12.25" style="179" hidden="1" customWidth="1"/>
    <col min="76" max="76" width="25.75" style="179" hidden="1" customWidth="1"/>
    <col min="77" max="77" width="13.75" style="179" hidden="1" customWidth="1"/>
    <col min="78" max="78" width="9.125" style="179" hidden="1" customWidth="1"/>
    <col min="79" max="79" width="4.75" style="179" hidden="1" customWidth="1"/>
    <col min="80" max="80" width="16.75" style="179" hidden="1" customWidth="1"/>
    <col min="81" max="81" width="25.25" style="179" hidden="1" customWidth="1"/>
    <col min="82" max="86" width="9" style="179" hidden="1" customWidth="1"/>
    <col min="87" max="89" width="9" style="179" customWidth="1"/>
    <col min="90" max="16384" width="9" style="179"/>
  </cols>
  <sheetData>
    <row r="1" spans="2:81" ht="15" customHeight="1" thickBot="1">
      <c r="B1" s="380" t="s">
        <v>272</v>
      </c>
      <c r="C1" s="380"/>
      <c r="D1" s="379" t="str">
        <f>MID(TEXT(リスト!D3,"ggge年mm月dd日"),3,1)</f>
        <v>6</v>
      </c>
      <c r="E1" s="379"/>
      <c r="F1" s="380" t="s">
        <v>271</v>
      </c>
      <c r="G1" s="380"/>
      <c r="H1" s="591" t="s">
        <v>788</v>
      </c>
      <c r="I1" s="591"/>
      <c r="J1" s="591"/>
      <c r="K1" s="591"/>
      <c r="L1" s="591"/>
      <c r="M1" s="591"/>
      <c r="N1" s="591"/>
      <c r="O1" s="591"/>
      <c r="P1" s="591"/>
      <c r="Q1" s="591"/>
      <c r="R1" s="591"/>
      <c r="S1" s="591"/>
      <c r="T1" s="591"/>
      <c r="U1" s="591"/>
      <c r="V1" s="591"/>
      <c r="W1" s="591"/>
      <c r="X1" s="591"/>
      <c r="Y1" s="591"/>
    </row>
    <row r="2" spans="2:81" ht="15" customHeight="1" thickBot="1">
      <c r="B2" s="380"/>
      <c r="C2" s="380"/>
      <c r="D2" s="379"/>
      <c r="E2" s="379"/>
      <c r="F2" s="380"/>
      <c r="G2" s="380"/>
      <c r="H2" s="591"/>
      <c r="I2" s="591"/>
      <c r="J2" s="591"/>
      <c r="K2" s="591"/>
      <c r="L2" s="591"/>
      <c r="M2" s="591"/>
      <c r="N2" s="591"/>
      <c r="O2" s="591"/>
      <c r="P2" s="591"/>
      <c r="Q2" s="591"/>
      <c r="R2" s="591"/>
      <c r="S2" s="591"/>
      <c r="T2" s="591"/>
      <c r="U2" s="591"/>
      <c r="V2" s="591"/>
      <c r="W2" s="591"/>
      <c r="X2" s="591"/>
      <c r="Y2" s="591"/>
      <c r="AC2" s="383" t="s">
        <v>262</v>
      </c>
      <c r="AD2" s="384"/>
      <c r="AE2" s="384"/>
      <c r="AF2" s="384"/>
      <c r="AG2" s="385"/>
      <c r="AH2" s="381"/>
      <c r="AI2" s="381"/>
      <c r="AJ2" s="381"/>
      <c r="AK2" s="381"/>
      <c r="AL2" s="381"/>
      <c r="AM2" s="381"/>
      <c r="AN2" s="381"/>
      <c r="AO2" s="381"/>
      <c r="AP2" s="381"/>
      <c r="AQ2" s="381"/>
      <c r="AR2" s="381"/>
      <c r="AS2" s="382"/>
      <c r="BJ2" s="161"/>
      <c r="BN2" s="182"/>
      <c r="BO2" s="182"/>
      <c r="BP2" s="182"/>
    </row>
    <row r="3" spans="2:81" ht="15" customHeight="1" thickBot="1">
      <c r="D3" s="183"/>
      <c r="T3" s="170"/>
      <c r="U3" s="170"/>
      <c r="V3" s="170"/>
      <c r="W3" s="170"/>
      <c r="X3" s="170"/>
      <c r="Y3" s="170"/>
      <c r="Z3" s="170"/>
      <c r="AA3" s="170"/>
      <c r="AB3" s="170"/>
      <c r="AI3" s="184"/>
      <c r="AJ3" s="184"/>
      <c r="AK3" s="184"/>
      <c r="AL3" s="184"/>
      <c r="AM3" s="184"/>
      <c r="AN3" s="184"/>
      <c r="AO3" s="184"/>
      <c r="BI3" s="161" t="s">
        <v>692</v>
      </c>
      <c r="BJ3" s="161"/>
      <c r="BO3" s="179" t="s">
        <v>533</v>
      </c>
      <c r="BU3" s="179" t="s">
        <v>532</v>
      </c>
      <c r="BZ3" s="179" t="s">
        <v>708</v>
      </c>
    </row>
    <row r="4" spans="2:81" ht="15" customHeight="1" thickBot="1">
      <c r="B4" s="525" t="s">
        <v>617</v>
      </c>
      <c r="C4" s="526"/>
      <c r="D4" s="526"/>
      <c r="E4" s="526"/>
      <c r="F4" s="526"/>
      <c r="G4" s="526"/>
      <c r="H4" s="527"/>
      <c r="I4" s="528"/>
      <c r="J4" s="528"/>
      <c r="K4" s="528"/>
      <c r="L4" s="528"/>
      <c r="M4" s="528"/>
      <c r="N4" s="528"/>
      <c r="O4" s="528"/>
      <c r="P4" s="528"/>
      <c r="Q4" s="528"/>
      <c r="R4" s="528"/>
      <c r="S4" s="528"/>
      <c r="T4" s="528"/>
      <c r="U4" s="528"/>
      <c r="V4" s="528"/>
      <c r="W4" s="529"/>
      <c r="X4" s="161"/>
      <c r="Y4" s="161"/>
      <c r="Z4" s="161"/>
      <c r="AA4" s="161"/>
      <c r="AB4" s="161"/>
      <c r="AC4" s="184"/>
      <c r="AD4" s="184"/>
      <c r="AE4" s="184"/>
      <c r="AF4" s="184"/>
      <c r="AG4" s="184"/>
      <c r="AH4" s="184"/>
      <c r="AI4" s="184"/>
      <c r="AJ4" s="184"/>
      <c r="AK4" s="184"/>
      <c r="AL4" s="184"/>
      <c r="AM4" s="184"/>
      <c r="AN4" s="184"/>
      <c r="AO4" s="184"/>
      <c r="BI4" s="281"/>
      <c r="BJ4" s="185"/>
      <c r="BK4" s="188" t="s">
        <v>199</v>
      </c>
      <c r="BL4" s="188" t="s">
        <v>447</v>
      </c>
      <c r="BM4" s="276" t="s">
        <v>676</v>
      </c>
      <c r="BO4" s="282" t="s">
        <v>730</v>
      </c>
      <c r="BP4" s="283" t="s">
        <v>731</v>
      </c>
      <c r="BQ4" s="185" t="s">
        <v>199</v>
      </c>
      <c r="BR4" s="185" t="s">
        <v>447</v>
      </c>
      <c r="BS4" s="187" t="s">
        <v>676</v>
      </c>
      <c r="BU4" s="281" t="s">
        <v>357</v>
      </c>
      <c r="BV4" s="188" t="s">
        <v>199</v>
      </c>
      <c r="BW4" s="185" t="s">
        <v>447</v>
      </c>
      <c r="BX4" s="187" t="s">
        <v>676</v>
      </c>
      <c r="BY4" s="161"/>
      <c r="BZ4" s="185" t="s">
        <v>357</v>
      </c>
      <c r="CA4" s="188" t="s">
        <v>199</v>
      </c>
      <c r="CB4" s="188" t="s">
        <v>447</v>
      </c>
      <c r="CC4" s="189" t="s">
        <v>676</v>
      </c>
    </row>
    <row r="5" spans="2:81" ht="15" customHeight="1" thickBot="1">
      <c r="AP5" s="190"/>
      <c r="BI5" s="188" t="s">
        <v>711</v>
      </c>
      <c r="BJ5" s="220"/>
      <c r="BK5" s="188">
        <v>1</v>
      </c>
      <c r="BL5" s="188" t="s">
        <v>669</v>
      </c>
      <c r="BM5" s="305">
        <f>事前登録票!H4</f>
        <v>0</v>
      </c>
      <c r="BN5" s="275"/>
      <c r="BO5" s="290" t="s">
        <v>732</v>
      </c>
      <c r="BP5" s="291" t="s">
        <v>733</v>
      </c>
      <c r="BQ5" s="188">
        <v>101</v>
      </c>
      <c r="BR5" s="188" t="s">
        <v>528</v>
      </c>
      <c r="BS5" s="319">
        <f>事前登録票!H146</f>
        <v>0</v>
      </c>
      <c r="BU5" s="298"/>
      <c r="BV5" s="188">
        <v>221</v>
      </c>
      <c r="BW5" s="189" t="s">
        <v>677</v>
      </c>
      <c r="BX5" s="325">
        <f>事前登録票!E178</f>
        <v>0</v>
      </c>
      <c r="BY5" s="277"/>
      <c r="BZ5" s="289"/>
      <c r="CA5" s="188">
        <v>382</v>
      </c>
      <c r="CB5" s="188" t="s">
        <v>677</v>
      </c>
      <c r="CC5" s="319">
        <f>事前登録票!E209</f>
        <v>0</v>
      </c>
    </row>
    <row r="6" spans="2:81" ht="15" customHeight="1">
      <c r="B6" s="166" t="s">
        <v>226</v>
      </c>
      <c r="C6" s="191"/>
      <c r="D6" s="192"/>
      <c r="E6" s="192"/>
      <c r="F6" s="192"/>
      <c r="G6" s="192"/>
      <c r="H6" s="530" t="s">
        <v>261</v>
      </c>
      <c r="I6" s="530"/>
      <c r="J6" s="530"/>
      <c r="K6" s="530"/>
      <c r="L6" s="445"/>
      <c r="M6" s="445"/>
      <c r="N6" s="445"/>
      <c r="O6" s="445"/>
      <c r="P6" s="445"/>
      <c r="Q6" s="445"/>
      <c r="R6" s="445"/>
      <c r="S6" s="445"/>
      <c r="T6" s="530" t="s">
        <v>261</v>
      </c>
      <c r="U6" s="530"/>
      <c r="V6" s="530"/>
      <c r="W6" s="530"/>
      <c r="X6" s="512"/>
      <c r="Y6" s="513"/>
      <c r="Z6" s="513"/>
      <c r="AA6" s="513"/>
      <c r="AB6" s="513"/>
      <c r="AC6" s="513"/>
      <c r="AD6" s="513"/>
      <c r="AE6" s="513"/>
      <c r="AF6" s="536" t="s">
        <v>261</v>
      </c>
      <c r="AG6" s="536"/>
      <c r="AH6" s="536"/>
      <c r="AI6" s="536"/>
      <c r="AJ6" s="512"/>
      <c r="AK6" s="513"/>
      <c r="AL6" s="513"/>
      <c r="AM6" s="513"/>
      <c r="AN6" s="513"/>
      <c r="AO6" s="513"/>
      <c r="AP6" s="513"/>
      <c r="AQ6" s="514"/>
      <c r="AR6" s="417" t="s">
        <v>702</v>
      </c>
      <c r="AS6" s="418"/>
      <c r="BI6" s="193"/>
      <c r="BJ6" s="230"/>
      <c r="BK6" s="193">
        <v>2</v>
      </c>
      <c r="BL6" s="193" t="s">
        <v>670</v>
      </c>
      <c r="BM6" s="306">
        <f>事前登録票!AH2</f>
        <v>0</v>
      </c>
      <c r="BN6" s="275"/>
      <c r="BO6" s="292"/>
      <c r="BP6" s="293"/>
      <c r="BQ6" s="193">
        <v>102</v>
      </c>
      <c r="BR6" s="193" t="s">
        <v>531</v>
      </c>
      <c r="BS6" s="320">
        <f>事前登録票!J146</f>
        <v>0</v>
      </c>
      <c r="BU6" s="299"/>
      <c r="BV6" s="193">
        <v>222</v>
      </c>
      <c r="BW6" s="194" t="s">
        <v>529</v>
      </c>
      <c r="BX6" s="326">
        <f>事前登録票!G178</f>
        <v>0</v>
      </c>
      <c r="BY6" s="196"/>
      <c r="BZ6" s="285"/>
      <c r="CA6" s="193">
        <v>383</v>
      </c>
      <c r="CB6" s="193" t="s">
        <v>529</v>
      </c>
      <c r="CC6" s="331">
        <f>事前登録票!G209</f>
        <v>0</v>
      </c>
    </row>
    <row r="7" spans="2:81" ht="15" customHeight="1">
      <c r="B7" s="159"/>
      <c r="C7" s="517" t="s">
        <v>516</v>
      </c>
      <c r="D7" s="517"/>
      <c r="E7" s="517"/>
      <c r="F7" s="517"/>
      <c r="G7" s="517"/>
      <c r="H7" s="175" t="s">
        <v>517</v>
      </c>
      <c r="I7" s="507"/>
      <c r="J7" s="507"/>
      <c r="K7" s="507"/>
      <c r="L7" s="507"/>
      <c r="M7" s="507"/>
      <c r="N7" s="507"/>
      <c r="O7" s="507"/>
      <c r="P7" s="507"/>
      <c r="Q7" s="507"/>
      <c r="R7" s="507"/>
      <c r="S7" s="507"/>
      <c r="T7" s="414" t="s">
        <v>538</v>
      </c>
      <c r="U7" s="414"/>
      <c r="V7" s="414"/>
      <c r="W7" s="414"/>
      <c r="X7" s="515"/>
      <c r="Y7" s="515"/>
      <c r="Z7" s="515"/>
      <c r="AA7" s="515"/>
      <c r="AB7" s="515"/>
      <c r="AC7" s="515"/>
      <c r="AD7" s="515"/>
      <c r="AE7" s="515"/>
      <c r="AF7" s="515"/>
      <c r="AG7" s="515"/>
      <c r="AH7" s="515"/>
      <c r="AI7" s="515"/>
      <c r="AJ7" s="515"/>
      <c r="AK7" s="515"/>
      <c r="AL7" s="515"/>
      <c r="AM7" s="515"/>
      <c r="AN7" s="515"/>
      <c r="AO7" s="515"/>
      <c r="AP7" s="515"/>
      <c r="AQ7" s="516"/>
      <c r="AR7" s="419"/>
      <c r="AS7" s="420"/>
      <c r="BI7" s="193"/>
      <c r="BJ7" s="224"/>
      <c r="BK7" s="193">
        <v>3</v>
      </c>
      <c r="BL7" s="193" t="s">
        <v>671</v>
      </c>
      <c r="BM7" s="307">
        <f>事前登録票!L6</f>
        <v>0</v>
      </c>
      <c r="BN7" s="275"/>
      <c r="BO7" s="292"/>
      <c r="BP7" s="293"/>
      <c r="BQ7" s="193">
        <v>103</v>
      </c>
      <c r="BR7" s="193" t="s">
        <v>529</v>
      </c>
      <c r="BS7" s="321">
        <f>事前登録票!M146</f>
        <v>0</v>
      </c>
      <c r="BU7" s="299"/>
      <c r="BV7" s="193">
        <v>223</v>
      </c>
      <c r="BW7" s="194" t="s">
        <v>678</v>
      </c>
      <c r="BX7" s="327">
        <f>事前登録票!T178</f>
        <v>0</v>
      </c>
      <c r="BY7" s="278"/>
      <c r="BZ7" s="285"/>
      <c r="CA7" s="193">
        <v>384</v>
      </c>
      <c r="CB7" s="193" t="s">
        <v>523</v>
      </c>
      <c r="CC7" s="323">
        <f>事前登録票!T209</f>
        <v>0</v>
      </c>
    </row>
    <row r="8" spans="2:81" ht="15" customHeight="1">
      <c r="B8" s="159"/>
      <c r="C8" s="517" t="s">
        <v>698</v>
      </c>
      <c r="D8" s="517"/>
      <c r="E8" s="517"/>
      <c r="F8" s="517"/>
      <c r="G8" s="517"/>
      <c r="H8" s="534"/>
      <c r="I8" s="534"/>
      <c r="J8" s="534"/>
      <c r="K8" s="534"/>
      <c r="L8" s="534"/>
      <c r="M8" s="534"/>
      <c r="N8" s="534"/>
      <c r="O8" s="534"/>
      <c r="P8" s="534"/>
      <c r="Q8" s="534"/>
      <c r="R8" s="534"/>
      <c r="S8" s="534"/>
      <c r="T8" s="414" t="s">
        <v>220</v>
      </c>
      <c r="U8" s="414"/>
      <c r="V8" s="414"/>
      <c r="W8" s="414"/>
      <c r="X8" s="515"/>
      <c r="Y8" s="515"/>
      <c r="Z8" s="515"/>
      <c r="AA8" s="515"/>
      <c r="AB8" s="515"/>
      <c r="AC8" s="515"/>
      <c r="AD8" s="515"/>
      <c r="AE8" s="515"/>
      <c r="AF8" s="515"/>
      <c r="AG8" s="515"/>
      <c r="AH8" s="515"/>
      <c r="AI8" s="515"/>
      <c r="AJ8" s="515"/>
      <c r="AK8" s="515"/>
      <c r="AL8" s="515"/>
      <c r="AM8" s="515"/>
      <c r="AN8" s="515"/>
      <c r="AO8" s="515"/>
      <c r="AP8" s="515"/>
      <c r="AQ8" s="516"/>
      <c r="AR8" s="419"/>
      <c r="AS8" s="420"/>
      <c r="BI8" s="193"/>
      <c r="BJ8" s="224"/>
      <c r="BK8" s="193">
        <v>4</v>
      </c>
      <c r="BL8" s="193" t="s">
        <v>671</v>
      </c>
      <c r="BM8" s="307">
        <f>事前登録票!X6</f>
        <v>0</v>
      </c>
      <c r="BN8" s="275"/>
      <c r="BO8" s="292"/>
      <c r="BP8" s="293"/>
      <c r="BQ8" s="193">
        <v>104</v>
      </c>
      <c r="BR8" s="193" t="s">
        <v>525</v>
      </c>
      <c r="BS8" s="321">
        <f>事前登録票!S146</f>
        <v>0</v>
      </c>
      <c r="BU8" s="299"/>
      <c r="BV8" s="193">
        <v>224</v>
      </c>
      <c r="BW8" s="194" t="s">
        <v>679</v>
      </c>
      <c r="BX8" s="327">
        <f>事前登録票!X178</f>
        <v>0</v>
      </c>
      <c r="BY8" s="278"/>
      <c r="BZ8" s="285"/>
      <c r="CA8" s="193">
        <v>385</v>
      </c>
      <c r="CB8" s="193" t="s">
        <v>523</v>
      </c>
      <c r="CC8" s="323">
        <f>事前登録票!X209</f>
        <v>0</v>
      </c>
    </row>
    <row r="9" spans="2:81" ht="15" customHeight="1" thickBot="1">
      <c r="B9" s="195"/>
      <c r="C9" s="531" t="s">
        <v>219</v>
      </c>
      <c r="D9" s="531"/>
      <c r="E9" s="531"/>
      <c r="F9" s="531"/>
      <c r="G9" s="531"/>
      <c r="H9" s="535"/>
      <c r="I9" s="535"/>
      <c r="J9" s="535"/>
      <c r="K9" s="535"/>
      <c r="L9" s="535"/>
      <c r="M9" s="535"/>
      <c r="N9" s="535"/>
      <c r="O9" s="535"/>
      <c r="P9" s="535"/>
      <c r="Q9" s="535"/>
      <c r="R9" s="535"/>
      <c r="S9" s="535"/>
      <c r="T9" s="432" t="s">
        <v>699</v>
      </c>
      <c r="U9" s="432"/>
      <c r="V9" s="432"/>
      <c r="W9" s="432"/>
      <c r="X9" s="532"/>
      <c r="Y9" s="532"/>
      <c r="Z9" s="532"/>
      <c r="AA9" s="532"/>
      <c r="AB9" s="532"/>
      <c r="AC9" s="532"/>
      <c r="AD9" s="532"/>
      <c r="AE9" s="532"/>
      <c r="AF9" s="532"/>
      <c r="AG9" s="532"/>
      <c r="AH9" s="532"/>
      <c r="AI9" s="532"/>
      <c r="AJ9" s="532"/>
      <c r="AK9" s="532"/>
      <c r="AL9" s="532"/>
      <c r="AM9" s="532"/>
      <c r="AN9" s="532"/>
      <c r="AO9" s="532"/>
      <c r="AP9" s="532"/>
      <c r="AQ9" s="533"/>
      <c r="AR9" s="421"/>
      <c r="AS9" s="422"/>
      <c r="BI9" s="193"/>
      <c r="BJ9" s="224"/>
      <c r="BK9" s="193">
        <v>5</v>
      </c>
      <c r="BL9" s="193" t="s">
        <v>624</v>
      </c>
      <c r="BM9" s="307">
        <f>事前登録票!AJ6</f>
        <v>0</v>
      </c>
      <c r="BN9" s="275"/>
      <c r="BO9" s="292"/>
      <c r="BP9" s="293"/>
      <c r="BQ9" s="193">
        <v>105</v>
      </c>
      <c r="BR9" s="193" t="s">
        <v>681</v>
      </c>
      <c r="BS9" s="321">
        <f>事前登録票!W146</f>
        <v>0</v>
      </c>
      <c r="BU9" s="299"/>
      <c r="BV9" s="193">
        <v>225</v>
      </c>
      <c r="BW9" s="194" t="s">
        <v>526</v>
      </c>
      <c r="BX9" s="326">
        <f>事前登録票!AA178</f>
        <v>0</v>
      </c>
      <c r="BY9" s="196"/>
      <c r="BZ9" s="285"/>
      <c r="CA9" s="193">
        <v>386</v>
      </c>
      <c r="CB9" s="193" t="s">
        <v>526</v>
      </c>
      <c r="CC9" s="331">
        <f>事前登録票!AA209</f>
        <v>0</v>
      </c>
    </row>
    <row r="10" spans="2:81" ht="15" customHeight="1" thickBot="1">
      <c r="B10" s="161"/>
      <c r="C10" s="196"/>
      <c r="D10" s="196"/>
      <c r="E10" s="196"/>
      <c r="F10" s="196"/>
      <c r="G10" s="196"/>
      <c r="H10" s="161"/>
      <c r="I10" s="164"/>
      <c r="J10" s="164"/>
      <c r="K10" s="164"/>
      <c r="L10" s="164"/>
      <c r="M10" s="164"/>
      <c r="N10" s="164"/>
      <c r="O10" s="164"/>
      <c r="P10" s="164"/>
      <c r="Q10" s="164"/>
      <c r="R10" s="164"/>
      <c r="S10" s="164"/>
      <c r="T10" s="161"/>
      <c r="U10" s="196"/>
      <c r="V10" s="196"/>
      <c r="W10" s="196"/>
      <c r="X10" s="196"/>
      <c r="Y10" s="196"/>
      <c r="Z10" s="196"/>
      <c r="AA10" s="196"/>
      <c r="AB10" s="161"/>
      <c r="AC10" s="164"/>
      <c r="AD10" s="164"/>
      <c r="AE10" s="164"/>
      <c r="AF10" s="164"/>
      <c r="AG10" s="164"/>
      <c r="AH10" s="164"/>
      <c r="AI10" s="164"/>
      <c r="AJ10" s="164"/>
      <c r="AK10" s="164"/>
      <c r="AL10" s="164"/>
      <c r="AP10" s="164"/>
      <c r="AQ10" s="164"/>
      <c r="AR10" s="164"/>
      <c r="AS10" s="180"/>
      <c r="BI10" s="193"/>
      <c r="BJ10" s="224"/>
      <c r="BK10" s="193">
        <v>6</v>
      </c>
      <c r="BL10" s="193" t="s">
        <v>672</v>
      </c>
      <c r="BM10" s="307">
        <f>事前登録票!I7</f>
        <v>0</v>
      </c>
      <c r="BN10" s="275"/>
      <c r="BO10" s="292"/>
      <c r="BP10" s="293"/>
      <c r="BQ10" s="193">
        <v>106</v>
      </c>
      <c r="BR10" s="193" t="s">
        <v>530</v>
      </c>
      <c r="BS10" s="322">
        <f>事前登録票!Z146</f>
        <v>0</v>
      </c>
      <c r="BU10" s="299"/>
      <c r="BV10" s="193">
        <v>226</v>
      </c>
      <c r="BW10" s="194" t="s">
        <v>680</v>
      </c>
      <c r="BX10" s="328">
        <f>事前登録票!AK178</f>
        <v>0</v>
      </c>
      <c r="BY10" s="279"/>
      <c r="BZ10" s="285"/>
      <c r="CA10" s="193">
        <v>387</v>
      </c>
      <c r="CB10" s="193" t="s">
        <v>682</v>
      </c>
      <c r="CC10" s="332">
        <f>事前登録票!AK209</f>
        <v>0</v>
      </c>
    </row>
    <row r="11" spans="2:81" ht="15" customHeight="1" thickBot="1">
      <c r="B11" s="197" t="s">
        <v>749</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86"/>
      <c r="BI11" s="193"/>
      <c r="BJ11" s="224"/>
      <c r="BK11" s="193">
        <v>7</v>
      </c>
      <c r="BL11" s="193" t="s">
        <v>673</v>
      </c>
      <c r="BM11" s="307">
        <f>事前登録票!X7</f>
        <v>0</v>
      </c>
      <c r="BN11" s="275"/>
      <c r="BO11" s="292"/>
      <c r="BP11" s="293"/>
      <c r="BQ11" s="193">
        <v>107</v>
      </c>
      <c r="BR11" s="193" t="s">
        <v>689</v>
      </c>
      <c r="BS11" s="323">
        <f>事前登録票!AD146</f>
        <v>0</v>
      </c>
      <c r="BU11" s="300"/>
      <c r="BV11" s="200">
        <v>227</v>
      </c>
      <c r="BW11" s="199" t="s">
        <v>540</v>
      </c>
      <c r="BX11" s="329">
        <f>事前登録票!AP178</f>
        <v>0</v>
      </c>
      <c r="BY11" s="196"/>
      <c r="BZ11" s="286"/>
      <c r="CA11" s="200">
        <v>388</v>
      </c>
      <c r="CB11" s="200" t="s">
        <v>540</v>
      </c>
      <c r="CC11" s="333">
        <f>事前登録票!AP209</f>
        <v>0</v>
      </c>
    </row>
    <row r="12" spans="2:81" ht="15" customHeight="1" thickBot="1">
      <c r="B12" s="162"/>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P12" s="161"/>
      <c r="AQ12" s="161"/>
      <c r="AR12" s="161"/>
      <c r="AS12" s="180"/>
      <c r="BI12" s="193"/>
      <c r="BJ12" s="224"/>
      <c r="BK12" s="193">
        <v>8</v>
      </c>
      <c r="BL12" s="193" t="s">
        <v>674</v>
      </c>
      <c r="BM12" s="307">
        <f>事前登録票!H8</f>
        <v>0</v>
      </c>
      <c r="BN12" s="275"/>
      <c r="BO12" s="292"/>
      <c r="BP12" s="293"/>
      <c r="BQ12" s="193">
        <v>108</v>
      </c>
      <c r="BR12" s="193" t="s">
        <v>690</v>
      </c>
      <c r="BS12" s="323">
        <f>事前登録票!AH146</f>
        <v>0</v>
      </c>
      <c r="BU12" s="301"/>
      <c r="BV12" s="188">
        <v>228</v>
      </c>
      <c r="BW12" s="189" t="s">
        <v>677</v>
      </c>
      <c r="BX12" s="325">
        <f>事前登録票!E179</f>
        <v>0</v>
      </c>
      <c r="BY12" s="277"/>
      <c r="BZ12" s="284"/>
      <c r="CA12" s="188">
        <v>389</v>
      </c>
      <c r="CB12" s="188" t="s">
        <v>677</v>
      </c>
      <c r="CC12" s="319">
        <f>事前登録票!E210</f>
        <v>0</v>
      </c>
    </row>
    <row r="13" spans="2:81" ht="15" customHeight="1">
      <c r="B13" s="201" t="s">
        <v>766</v>
      </c>
      <c r="C13" s="202"/>
      <c r="D13" s="203"/>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4"/>
      <c r="AR13" s="417" t="s">
        <v>702</v>
      </c>
      <c r="AS13" s="418"/>
      <c r="BI13" s="193"/>
      <c r="BJ13" s="224"/>
      <c r="BK13" s="193">
        <v>9</v>
      </c>
      <c r="BL13" s="193" t="s">
        <v>627</v>
      </c>
      <c r="BM13" s="307">
        <f>事前登録票!X8</f>
        <v>0</v>
      </c>
      <c r="BN13" s="275"/>
      <c r="BO13" s="294"/>
      <c r="BP13" s="295"/>
      <c r="BQ13" s="193">
        <v>109</v>
      </c>
      <c r="BR13" s="193" t="s">
        <v>526</v>
      </c>
      <c r="BS13" s="321">
        <f>事前登録票!AK146</f>
        <v>0</v>
      </c>
      <c r="BU13" s="299"/>
      <c r="BV13" s="193">
        <v>229</v>
      </c>
      <c r="BW13" s="194" t="s">
        <v>529</v>
      </c>
      <c r="BX13" s="326">
        <f>事前登録票!G179</f>
        <v>0</v>
      </c>
      <c r="BY13" s="196"/>
      <c r="BZ13" s="285"/>
      <c r="CA13" s="193">
        <v>390</v>
      </c>
      <c r="CB13" s="193" t="s">
        <v>529</v>
      </c>
      <c r="CC13" s="331">
        <f>事前登録票!G210</f>
        <v>0</v>
      </c>
    </row>
    <row r="14" spans="2:81" ht="15" customHeight="1" thickBot="1">
      <c r="B14" s="205" t="s">
        <v>277</v>
      </c>
      <c r="C14" s="206"/>
      <c r="D14" s="206"/>
      <c r="E14" s="206" t="s">
        <v>279</v>
      </c>
      <c r="F14" s="206" t="s">
        <v>280</v>
      </c>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7"/>
      <c r="AH14" s="414" t="s">
        <v>166</v>
      </c>
      <c r="AI14" s="414"/>
      <c r="AJ14" s="414"/>
      <c r="AK14" s="414"/>
      <c r="AL14" s="414"/>
      <c r="AM14" s="467"/>
      <c r="AN14" s="467"/>
      <c r="AO14" s="467"/>
      <c r="AP14" s="468"/>
      <c r="AQ14" s="208" t="s">
        <v>167</v>
      </c>
      <c r="AR14" s="419"/>
      <c r="AS14" s="420"/>
      <c r="BI14" s="193"/>
      <c r="BJ14" s="224"/>
      <c r="BK14" s="193">
        <v>10</v>
      </c>
      <c r="BL14" s="193" t="s">
        <v>625</v>
      </c>
      <c r="BM14" s="307">
        <f>事前登録票!H9</f>
        <v>0</v>
      </c>
      <c r="BN14" s="275"/>
      <c r="BO14" s="296"/>
      <c r="BP14" s="297"/>
      <c r="BQ14" s="200">
        <v>110</v>
      </c>
      <c r="BR14" s="200" t="s">
        <v>540</v>
      </c>
      <c r="BS14" s="324">
        <f>事前登録票!AP146</f>
        <v>0</v>
      </c>
      <c r="BU14" s="299"/>
      <c r="BV14" s="193">
        <v>230</v>
      </c>
      <c r="BW14" s="194" t="s">
        <v>678</v>
      </c>
      <c r="BX14" s="327">
        <f>事前登録票!T179</f>
        <v>0</v>
      </c>
      <c r="BY14" s="278"/>
      <c r="BZ14" s="285"/>
      <c r="CA14" s="193">
        <v>391</v>
      </c>
      <c r="CB14" s="193" t="s">
        <v>523</v>
      </c>
      <c r="CC14" s="323">
        <f>事前登録票!T210</f>
        <v>0</v>
      </c>
    </row>
    <row r="15" spans="2:81" ht="15" customHeight="1" thickBot="1">
      <c r="B15" s="209" t="s">
        <v>278</v>
      </c>
      <c r="C15" s="210"/>
      <c r="D15" s="210"/>
      <c r="E15" s="210" t="s">
        <v>279</v>
      </c>
      <c r="F15" s="510">
        <f>リスト!D13</f>
        <v>44562</v>
      </c>
      <c r="G15" s="510"/>
      <c r="H15" s="510"/>
      <c r="I15" s="510"/>
      <c r="J15" s="510"/>
      <c r="K15" s="510"/>
      <c r="L15" s="210" t="s">
        <v>225</v>
      </c>
      <c r="M15" s="510">
        <f>リスト!F13</f>
        <v>45291</v>
      </c>
      <c r="N15" s="510"/>
      <c r="O15" s="510"/>
      <c r="P15" s="510"/>
      <c r="Q15" s="510"/>
      <c r="R15" s="510"/>
      <c r="S15" s="210"/>
      <c r="T15" s="511">
        <f>YEARFRAC(F15,M15)</f>
        <v>2</v>
      </c>
      <c r="U15" s="511"/>
      <c r="V15" s="210" t="s">
        <v>281</v>
      </c>
      <c r="W15" s="210"/>
      <c r="X15" s="210"/>
      <c r="Y15" s="210"/>
      <c r="Z15" s="210"/>
      <c r="AA15" s="210"/>
      <c r="AB15" s="210"/>
      <c r="AC15" s="210"/>
      <c r="AD15" s="210"/>
      <c r="AE15" s="210"/>
      <c r="AF15" s="210"/>
      <c r="AG15" s="211"/>
      <c r="AH15" s="414" t="s">
        <v>165</v>
      </c>
      <c r="AI15" s="414"/>
      <c r="AJ15" s="414"/>
      <c r="AK15" s="414"/>
      <c r="AL15" s="414"/>
      <c r="AM15" s="467"/>
      <c r="AN15" s="467"/>
      <c r="AO15" s="467"/>
      <c r="AP15" s="468"/>
      <c r="AQ15" s="208" t="s">
        <v>168</v>
      </c>
      <c r="AR15" s="419"/>
      <c r="AS15" s="420"/>
      <c r="BI15" s="200"/>
      <c r="BJ15" s="231"/>
      <c r="BK15" s="200">
        <v>11</v>
      </c>
      <c r="BL15" s="200" t="s">
        <v>626</v>
      </c>
      <c r="BM15" s="308">
        <f>事前登録票!X9</f>
        <v>0</v>
      </c>
      <c r="BN15" s="275"/>
      <c r="BO15" s="290" t="s">
        <v>732</v>
      </c>
      <c r="BP15" s="291" t="s">
        <v>734</v>
      </c>
      <c r="BQ15" s="188">
        <v>111</v>
      </c>
      <c r="BR15" s="188" t="s">
        <v>528</v>
      </c>
      <c r="BS15" s="319">
        <f>事前登録票!H147</f>
        <v>0</v>
      </c>
      <c r="BU15" s="299"/>
      <c r="BV15" s="193">
        <v>231</v>
      </c>
      <c r="BW15" s="194" t="s">
        <v>679</v>
      </c>
      <c r="BX15" s="327">
        <f>事前登録票!X179</f>
        <v>0</v>
      </c>
      <c r="BY15" s="278"/>
      <c r="BZ15" s="285"/>
      <c r="CA15" s="193">
        <v>392</v>
      </c>
      <c r="CB15" s="193" t="s">
        <v>523</v>
      </c>
      <c r="CC15" s="323">
        <f>事前登録票!X210</f>
        <v>0</v>
      </c>
    </row>
    <row r="16" spans="2:81" ht="15" customHeight="1" thickBot="1">
      <c r="B16" s="212" t="s">
        <v>282</v>
      </c>
      <c r="C16" s="213"/>
      <c r="D16" s="213"/>
      <c r="E16" s="213" t="s">
        <v>279</v>
      </c>
      <c r="F16" s="213" t="s">
        <v>703</v>
      </c>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4"/>
      <c r="AH16" s="432" t="s">
        <v>169</v>
      </c>
      <c r="AI16" s="432"/>
      <c r="AJ16" s="432"/>
      <c r="AK16" s="432"/>
      <c r="AL16" s="432"/>
      <c r="AM16" s="500">
        <f>IFERROR(ROUNDDOWN(AM15/AM14,1),0)</f>
        <v>0</v>
      </c>
      <c r="AN16" s="500"/>
      <c r="AO16" s="500"/>
      <c r="AP16" s="501"/>
      <c r="AQ16" s="215" t="s">
        <v>168</v>
      </c>
      <c r="AR16" s="421"/>
      <c r="AS16" s="422"/>
      <c r="BI16" s="188" t="s">
        <v>9</v>
      </c>
      <c r="BJ16" s="220" t="s">
        <v>712</v>
      </c>
      <c r="BK16" s="188">
        <v>12</v>
      </c>
      <c r="BL16" s="188" t="s">
        <v>628</v>
      </c>
      <c r="BM16" s="309">
        <f>事前登録票!AM14</f>
        <v>0</v>
      </c>
      <c r="BN16" s="275"/>
      <c r="BO16" s="292"/>
      <c r="BP16" s="293"/>
      <c r="BQ16" s="193">
        <v>112</v>
      </c>
      <c r="BR16" s="193" t="s">
        <v>531</v>
      </c>
      <c r="BS16" s="320">
        <f>事前登録票!J147</f>
        <v>0</v>
      </c>
      <c r="BU16" s="299"/>
      <c r="BV16" s="193">
        <v>232</v>
      </c>
      <c r="BW16" s="194" t="s">
        <v>526</v>
      </c>
      <c r="BX16" s="326">
        <f>事前登録票!AA179</f>
        <v>0</v>
      </c>
      <c r="BY16" s="196"/>
      <c r="BZ16" s="285"/>
      <c r="CA16" s="193">
        <v>393</v>
      </c>
      <c r="CB16" s="193" t="s">
        <v>526</v>
      </c>
      <c r="CC16" s="331">
        <f>事前登録票!AA210</f>
        <v>0</v>
      </c>
    </row>
    <row r="17" spans="2:81" ht="15" customHeight="1" thickBot="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96"/>
      <c r="AD17" s="196"/>
      <c r="AE17" s="196"/>
      <c r="AF17" s="196"/>
      <c r="AG17" s="196"/>
      <c r="AH17" s="171"/>
      <c r="AI17" s="171"/>
      <c r="AJ17" s="171"/>
      <c r="AK17" s="171"/>
      <c r="AL17" s="161"/>
      <c r="AP17" s="161"/>
      <c r="AQ17" s="161"/>
      <c r="AR17" s="161"/>
      <c r="AS17" s="180"/>
      <c r="BI17" s="193"/>
      <c r="BJ17" s="224"/>
      <c r="BK17" s="193">
        <v>13</v>
      </c>
      <c r="BL17" s="193" t="s">
        <v>629</v>
      </c>
      <c r="BM17" s="310">
        <f>事前登録票!AM15</f>
        <v>0</v>
      </c>
      <c r="BN17" s="275"/>
      <c r="BO17" s="292"/>
      <c r="BP17" s="293"/>
      <c r="BQ17" s="193">
        <v>113</v>
      </c>
      <c r="BR17" s="193" t="s">
        <v>529</v>
      </c>
      <c r="BS17" s="321">
        <f>事前登録票!M147</f>
        <v>0</v>
      </c>
      <c r="BU17" s="299"/>
      <c r="BV17" s="193">
        <v>233</v>
      </c>
      <c r="BW17" s="194" t="s">
        <v>680</v>
      </c>
      <c r="BX17" s="328">
        <f>事前登録票!AK179</f>
        <v>0</v>
      </c>
      <c r="BY17" s="279"/>
      <c r="BZ17" s="285"/>
      <c r="CA17" s="193">
        <v>394</v>
      </c>
      <c r="CB17" s="193" t="s">
        <v>682</v>
      </c>
      <c r="CC17" s="332">
        <f>事前登録票!AK210</f>
        <v>0</v>
      </c>
    </row>
    <row r="18" spans="2:81" ht="15" customHeight="1" thickBot="1">
      <c r="B18" s="201" t="s">
        <v>767</v>
      </c>
      <c r="C18" s="192"/>
      <c r="D18" s="192"/>
      <c r="E18" s="192"/>
      <c r="F18" s="192"/>
      <c r="G18" s="192"/>
      <c r="H18" s="192"/>
      <c r="I18" s="192"/>
      <c r="J18" s="216"/>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217"/>
      <c r="AH18" s="445" t="s">
        <v>186</v>
      </c>
      <c r="AI18" s="445"/>
      <c r="AJ18" s="445"/>
      <c r="AK18" s="445"/>
      <c r="AL18" s="445"/>
      <c r="AM18" s="445"/>
      <c r="AN18" s="445"/>
      <c r="AO18" s="445"/>
      <c r="AP18" s="445"/>
      <c r="AQ18" s="445"/>
      <c r="AR18" s="417" t="s">
        <v>702</v>
      </c>
      <c r="AS18" s="418"/>
      <c r="BI18" s="200"/>
      <c r="BJ18" s="272"/>
      <c r="BK18" s="200">
        <v>14</v>
      </c>
      <c r="BL18" s="200" t="s">
        <v>630</v>
      </c>
      <c r="BM18" s="311">
        <f>事前登録票!AM16</f>
        <v>0</v>
      </c>
      <c r="BN18" s="275"/>
      <c r="BO18" s="292"/>
      <c r="BP18" s="293"/>
      <c r="BQ18" s="193">
        <v>114</v>
      </c>
      <c r="BR18" s="193" t="s">
        <v>525</v>
      </c>
      <c r="BS18" s="321">
        <f>事前登録票!S147</f>
        <v>0</v>
      </c>
      <c r="BU18" s="300"/>
      <c r="BV18" s="200">
        <v>234</v>
      </c>
      <c r="BW18" s="199" t="s">
        <v>540</v>
      </c>
      <c r="BX18" s="329">
        <f>事前登録票!AP179</f>
        <v>0</v>
      </c>
      <c r="BY18" s="196"/>
      <c r="BZ18" s="286"/>
      <c r="CA18" s="200">
        <v>395</v>
      </c>
      <c r="CB18" s="200" t="s">
        <v>540</v>
      </c>
      <c r="CC18" s="333">
        <f>事前登録票!AP210</f>
        <v>0</v>
      </c>
    </row>
    <row r="19" spans="2:81" ht="15" customHeight="1">
      <c r="B19" s="209" t="s">
        <v>285</v>
      </c>
      <c r="C19" s="218"/>
      <c r="D19" s="218"/>
      <c r="E19" s="218" t="s">
        <v>279</v>
      </c>
      <c r="F19" s="218" t="s">
        <v>283</v>
      </c>
      <c r="G19" s="218"/>
      <c r="H19" s="218"/>
      <c r="I19" s="218"/>
      <c r="J19" s="218"/>
      <c r="K19" s="218"/>
      <c r="L19" s="218"/>
      <c r="M19" s="218"/>
      <c r="N19" s="218"/>
      <c r="O19" s="218"/>
      <c r="P19" s="218"/>
      <c r="Q19" s="218"/>
      <c r="R19" s="218"/>
      <c r="S19" s="218"/>
      <c r="T19" s="218"/>
      <c r="U19" s="218"/>
      <c r="V19" s="218"/>
      <c r="W19" s="219"/>
      <c r="X19" s="218"/>
      <c r="Y19" s="218"/>
      <c r="Z19" s="218"/>
      <c r="AA19" s="218"/>
      <c r="AB19" s="218"/>
      <c r="AC19" s="469" t="s">
        <v>140</v>
      </c>
      <c r="AD19" s="470"/>
      <c r="AE19" s="470"/>
      <c r="AF19" s="470"/>
      <c r="AG19" s="471"/>
      <c r="AH19" s="390"/>
      <c r="AI19" s="391"/>
      <c r="AJ19" s="391"/>
      <c r="AK19" s="391"/>
      <c r="AL19" s="391"/>
      <c r="AM19" s="391"/>
      <c r="AN19" s="391"/>
      <c r="AO19" s="391"/>
      <c r="AP19" s="391"/>
      <c r="AQ19" s="392"/>
      <c r="AR19" s="419"/>
      <c r="AS19" s="420"/>
      <c r="BI19" s="188"/>
      <c r="BJ19" s="220" t="s">
        <v>713</v>
      </c>
      <c r="BK19" s="188">
        <v>15</v>
      </c>
      <c r="BL19" s="188" t="s">
        <v>631</v>
      </c>
      <c r="BM19" s="312">
        <f>事前登録票!AM18</f>
        <v>0</v>
      </c>
      <c r="BN19" s="275"/>
      <c r="BO19" s="292"/>
      <c r="BP19" s="293"/>
      <c r="BQ19" s="193">
        <v>115</v>
      </c>
      <c r="BR19" s="193" t="s">
        <v>681</v>
      </c>
      <c r="BS19" s="321">
        <f>事前登録票!W147</f>
        <v>0</v>
      </c>
      <c r="BU19" s="301"/>
      <c r="BV19" s="188">
        <v>235</v>
      </c>
      <c r="BW19" s="189" t="s">
        <v>677</v>
      </c>
      <c r="BX19" s="325">
        <f>事前登録票!E180</f>
        <v>0</v>
      </c>
      <c r="BY19" s="277"/>
      <c r="BZ19" s="284"/>
      <c r="CA19" s="188">
        <v>396</v>
      </c>
      <c r="CB19" s="188" t="s">
        <v>677</v>
      </c>
      <c r="CC19" s="319">
        <f>事前登録票!E211</f>
        <v>0</v>
      </c>
    </row>
    <row r="20" spans="2:81" ht="15" customHeight="1">
      <c r="B20" s="209" t="s">
        <v>278</v>
      </c>
      <c r="C20" s="210"/>
      <c r="D20" s="210"/>
      <c r="E20" s="210" t="s">
        <v>279</v>
      </c>
      <c r="F20" s="510">
        <f>リスト!D9</f>
        <v>43556</v>
      </c>
      <c r="G20" s="510"/>
      <c r="H20" s="510"/>
      <c r="I20" s="510"/>
      <c r="J20" s="510"/>
      <c r="K20" s="510"/>
      <c r="L20" s="210" t="s">
        <v>225</v>
      </c>
      <c r="M20" s="510">
        <f>リスト!F9</f>
        <v>45382</v>
      </c>
      <c r="N20" s="510"/>
      <c r="O20" s="510"/>
      <c r="P20" s="510"/>
      <c r="Q20" s="510"/>
      <c r="R20" s="510"/>
      <c r="S20" s="210"/>
      <c r="T20" s="511">
        <f>YEARFRAC(F20,M20)</f>
        <v>5</v>
      </c>
      <c r="U20" s="511"/>
      <c r="V20" s="210" t="s">
        <v>281</v>
      </c>
      <c r="W20" s="210"/>
      <c r="X20" s="210"/>
      <c r="Y20" s="210"/>
      <c r="Z20" s="210"/>
      <c r="AA20" s="210"/>
      <c r="AB20" s="210"/>
      <c r="AC20" s="469" t="s">
        <v>142</v>
      </c>
      <c r="AD20" s="470"/>
      <c r="AE20" s="470"/>
      <c r="AF20" s="470"/>
      <c r="AG20" s="471"/>
      <c r="AH20" s="419"/>
      <c r="AI20" s="419"/>
      <c r="AJ20" s="419"/>
      <c r="AK20" s="419"/>
      <c r="AL20" s="419"/>
      <c r="AM20" s="419"/>
      <c r="AN20" s="419"/>
      <c r="AO20" s="419"/>
      <c r="AP20" s="419"/>
      <c r="AQ20" s="419"/>
      <c r="AR20" s="419"/>
      <c r="AS20" s="420"/>
      <c r="BI20" s="193"/>
      <c r="BJ20" s="224"/>
      <c r="BK20" s="193">
        <v>16</v>
      </c>
      <c r="BL20" s="193" t="s">
        <v>632</v>
      </c>
      <c r="BM20" s="313">
        <f>事前登録票!AH19</f>
        <v>0</v>
      </c>
      <c r="BN20" s="275"/>
      <c r="BO20" s="292"/>
      <c r="BP20" s="293"/>
      <c r="BQ20" s="193">
        <v>116</v>
      </c>
      <c r="BR20" s="193" t="s">
        <v>530</v>
      </c>
      <c r="BS20" s="322">
        <f>事前登録票!Z147</f>
        <v>0</v>
      </c>
      <c r="BU20" s="299"/>
      <c r="BV20" s="193">
        <v>236</v>
      </c>
      <c r="BW20" s="194" t="s">
        <v>529</v>
      </c>
      <c r="BX20" s="326">
        <f>事前登録票!G180</f>
        <v>0</v>
      </c>
      <c r="BY20" s="196"/>
      <c r="BZ20" s="285"/>
      <c r="CA20" s="193">
        <v>397</v>
      </c>
      <c r="CB20" s="193" t="s">
        <v>529</v>
      </c>
      <c r="CC20" s="331">
        <f>事前登録票!G211</f>
        <v>0</v>
      </c>
    </row>
    <row r="21" spans="2:81" ht="15" customHeight="1">
      <c r="B21" s="209" t="s">
        <v>282</v>
      </c>
      <c r="C21" s="210"/>
      <c r="D21" s="210"/>
      <c r="E21" s="210" t="s">
        <v>279</v>
      </c>
      <c r="F21" s="221" t="s">
        <v>284</v>
      </c>
      <c r="G21" s="222"/>
      <c r="H21" s="222"/>
      <c r="I21" s="222"/>
      <c r="J21" s="222"/>
      <c r="K21" s="222"/>
      <c r="L21" s="210"/>
      <c r="M21" s="222"/>
      <c r="N21" s="222"/>
      <c r="O21" s="222"/>
      <c r="P21" s="222"/>
      <c r="Q21" s="222"/>
      <c r="R21" s="222"/>
      <c r="S21" s="210"/>
      <c r="T21" s="223"/>
      <c r="U21" s="223"/>
      <c r="V21" s="210"/>
      <c r="W21" s="210"/>
      <c r="X21" s="210"/>
      <c r="Y21" s="210"/>
      <c r="Z21" s="210"/>
      <c r="AA21" s="210"/>
      <c r="AB21" s="210"/>
      <c r="AC21" s="469" t="s">
        <v>173</v>
      </c>
      <c r="AD21" s="470"/>
      <c r="AE21" s="470"/>
      <c r="AF21" s="470"/>
      <c r="AG21" s="471"/>
      <c r="AH21" s="446"/>
      <c r="AI21" s="446"/>
      <c r="AJ21" s="446"/>
      <c r="AK21" s="446"/>
      <c r="AL21" s="446"/>
      <c r="AM21" s="446"/>
      <c r="AN21" s="446"/>
      <c r="AO21" s="446"/>
      <c r="AP21" s="446"/>
      <c r="AQ21" s="446"/>
      <c r="AR21" s="419"/>
      <c r="AS21" s="420"/>
      <c r="BI21" s="193"/>
      <c r="BJ21" s="224"/>
      <c r="BK21" s="193">
        <v>17</v>
      </c>
      <c r="BL21" s="193" t="s">
        <v>633</v>
      </c>
      <c r="BM21" s="313">
        <f>事前登録票!AH20</f>
        <v>0</v>
      </c>
      <c r="BN21" s="275"/>
      <c r="BO21" s="292"/>
      <c r="BP21" s="293"/>
      <c r="BQ21" s="193">
        <v>117</v>
      </c>
      <c r="BR21" s="193" t="s">
        <v>689</v>
      </c>
      <c r="BS21" s="323">
        <f>事前登録票!AD147</f>
        <v>0</v>
      </c>
      <c r="BU21" s="299"/>
      <c r="BV21" s="193">
        <v>237</v>
      </c>
      <c r="BW21" s="194" t="s">
        <v>678</v>
      </c>
      <c r="BX21" s="327">
        <f>事前登録票!T180</f>
        <v>0</v>
      </c>
      <c r="BY21" s="278"/>
      <c r="BZ21" s="285"/>
      <c r="CA21" s="193">
        <v>398</v>
      </c>
      <c r="CB21" s="193" t="s">
        <v>523</v>
      </c>
      <c r="CC21" s="323">
        <f>事前登録票!T211</f>
        <v>0</v>
      </c>
    </row>
    <row r="22" spans="2:81" ht="15" customHeight="1" thickBot="1">
      <c r="B22" s="212"/>
      <c r="C22" s="213"/>
      <c r="D22" s="213"/>
      <c r="E22" s="213"/>
      <c r="F22" s="225"/>
      <c r="G22" s="226"/>
      <c r="H22" s="226"/>
      <c r="I22" s="226"/>
      <c r="J22" s="226"/>
      <c r="K22" s="226"/>
      <c r="L22" s="213"/>
      <c r="M22" s="226"/>
      <c r="N22" s="226"/>
      <c r="O22" s="226"/>
      <c r="P22" s="226"/>
      <c r="Q22" s="226"/>
      <c r="R22" s="226"/>
      <c r="S22" s="213"/>
      <c r="T22" s="227"/>
      <c r="U22" s="227"/>
      <c r="V22" s="213"/>
      <c r="W22" s="213"/>
      <c r="X22" s="213"/>
      <c r="Y22" s="213"/>
      <c r="Z22" s="213"/>
      <c r="AA22" s="213"/>
      <c r="AB22" s="213"/>
      <c r="AC22" s="386" t="s">
        <v>164</v>
      </c>
      <c r="AD22" s="430"/>
      <c r="AE22" s="430"/>
      <c r="AF22" s="430"/>
      <c r="AG22" s="431"/>
      <c r="AH22" s="421"/>
      <c r="AI22" s="421"/>
      <c r="AJ22" s="421"/>
      <c r="AK22" s="421"/>
      <c r="AL22" s="421"/>
      <c r="AM22" s="421"/>
      <c r="AN22" s="421"/>
      <c r="AO22" s="421"/>
      <c r="AP22" s="421"/>
      <c r="AQ22" s="421"/>
      <c r="AR22" s="421"/>
      <c r="AS22" s="422"/>
      <c r="BI22" s="193"/>
      <c r="BJ22" s="230"/>
      <c r="BK22" s="193">
        <v>18</v>
      </c>
      <c r="BL22" s="193" t="s">
        <v>634</v>
      </c>
      <c r="BM22" s="314">
        <f>事前登録票!AH21</f>
        <v>0</v>
      </c>
      <c r="BN22" s="275"/>
      <c r="BO22" s="292"/>
      <c r="BP22" s="293"/>
      <c r="BQ22" s="193">
        <v>118</v>
      </c>
      <c r="BR22" s="193" t="s">
        <v>690</v>
      </c>
      <c r="BS22" s="323">
        <f>事前登録票!AH147</f>
        <v>0</v>
      </c>
      <c r="BU22" s="299"/>
      <c r="BV22" s="193">
        <v>238</v>
      </c>
      <c r="BW22" s="194" t="s">
        <v>679</v>
      </c>
      <c r="BX22" s="327">
        <f>事前登録票!X180</f>
        <v>0</v>
      </c>
      <c r="BY22" s="278"/>
      <c r="BZ22" s="285"/>
      <c r="CA22" s="193">
        <v>399</v>
      </c>
      <c r="CB22" s="193" t="s">
        <v>523</v>
      </c>
      <c r="CC22" s="323">
        <f>事前登録票!X211</f>
        <v>0</v>
      </c>
    </row>
    <row r="23" spans="2:81" ht="15" customHeight="1" thickBot="1">
      <c r="B23" s="161"/>
      <c r="C23" s="161"/>
      <c r="D23" s="161"/>
      <c r="E23" s="161"/>
      <c r="F23" s="228"/>
      <c r="G23" s="229"/>
      <c r="H23" s="229"/>
      <c r="I23" s="229"/>
      <c r="J23" s="229"/>
      <c r="K23" s="229"/>
      <c r="L23" s="161"/>
      <c r="M23" s="229"/>
      <c r="N23" s="229"/>
      <c r="O23" s="229"/>
      <c r="P23" s="229"/>
      <c r="Q23" s="229"/>
      <c r="R23" s="229"/>
      <c r="S23" s="161"/>
      <c r="T23" s="170"/>
      <c r="U23" s="170"/>
      <c r="V23" s="161"/>
      <c r="W23" s="161"/>
      <c r="X23" s="161"/>
      <c r="Y23" s="170"/>
      <c r="Z23" s="170"/>
      <c r="AA23" s="170"/>
      <c r="AB23" s="170"/>
      <c r="AC23" s="164"/>
      <c r="AD23" s="164"/>
      <c r="AE23" s="164"/>
      <c r="AF23" s="164"/>
      <c r="AG23" s="164"/>
      <c r="AH23" s="164"/>
      <c r="AI23" s="164"/>
      <c r="AJ23" s="164"/>
      <c r="AK23" s="164"/>
      <c r="AL23" s="164"/>
      <c r="AP23" s="164"/>
      <c r="AQ23" s="164"/>
      <c r="AR23" s="164"/>
      <c r="AS23" s="180"/>
      <c r="BI23" s="200"/>
      <c r="BJ23" s="231"/>
      <c r="BK23" s="200">
        <v>19</v>
      </c>
      <c r="BL23" s="200" t="s">
        <v>635</v>
      </c>
      <c r="BM23" s="315">
        <f>事前登録票!AH22</f>
        <v>0</v>
      </c>
      <c r="BN23" s="275"/>
      <c r="BO23" s="294"/>
      <c r="BP23" s="295"/>
      <c r="BQ23" s="193">
        <v>119</v>
      </c>
      <c r="BR23" s="193" t="s">
        <v>526</v>
      </c>
      <c r="BS23" s="321">
        <f>事前登録票!AK147</f>
        <v>0</v>
      </c>
      <c r="BU23" s="299"/>
      <c r="BV23" s="193">
        <v>239</v>
      </c>
      <c r="BW23" s="194" t="s">
        <v>526</v>
      </c>
      <c r="BX23" s="326">
        <f>事前登録票!AA180</f>
        <v>0</v>
      </c>
      <c r="BY23" s="196"/>
      <c r="BZ23" s="285"/>
      <c r="CA23" s="193">
        <v>400</v>
      </c>
      <c r="CB23" s="193" t="s">
        <v>526</v>
      </c>
      <c r="CC23" s="331">
        <f>事前登録票!AA211</f>
        <v>0</v>
      </c>
    </row>
    <row r="24" spans="2:81" ht="15" customHeight="1" thickBot="1">
      <c r="B24" s="166" t="s">
        <v>768</v>
      </c>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217"/>
      <c r="AH24" s="445" t="s">
        <v>170</v>
      </c>
      <c r="AI24" s="445"/>
      <c r="AJ24" s="445"/>
      <c r="AK24" s="445"/>
      <c r="AL24" s="445"/>
      <c r="AM24" s="445"/>
      <c r="AN24" s="445"/>
      <c r="AO24" s="445"/>
      <c r="AP24" s="445"/>
      <c r="AQ24" s="445"/>
      <c r="AR24" s="417" t="s">
        <v>702</v>
      </c>
      <c r="AS24" s="418"/>
      <c r="BI24" s="188"/>
      <c r="BJ24" s="592" t="s">
        <v>714</v>
      </c>
      <c r="BK24" s="188">
        <v>20</v>
      </c>
      <c r="BL24" s="188" t="s">
        <v>636</v>
      </c>
      <c r="BM24" s="312">
        <f>事前登録票!AM24</f>
        <v>0</v>
      </c>
      <c r="BN24" s="275"/>
      <c r="BO24" s="296"/>
      <c r="BP24" s="297"/>
      <c r="BQ24" s="200">
        <v>120</v>
      </c>
      <c r="BR24" s="200" t="s">
        <v>540</v>
      </c>
      <c r="BS24" s="324">
        <f>事前登録票!AP147</f>
        <v>0</v>
      </c>
      <c r="BU24" s="299"/>
      <c r="BV24" s="193">
        <v>240</v>
      </c>
      <c r="BW24" s="194" t="s">
        <v>680</v>
      </c>
      <c r="BX24" s="328">
        <f>事前登録票!AK180</f>
        <v>0</v>
      </c>
      <c r="BY24" s="279"/>
      <c r="BZ24" s="285"/>
      <c r="CA24" s="193">
        <v>401</v>
      </c>
      <c r="CB24" s="193" t="s">
        <v>682</v>
      </c>
      <c r="CC24" s="332">
        <f>事前登録票!AK211</f>
        <v>0</v>
      </c>
    </row>
    <row r="25" spans="2:81" ht="15" customHeight="1" thickBot="1">
      <c r="B25" s="169" t="s">
        <v>278</v>
      </c>
      <c r="C25" s="161"/>
      <c r="D25" s="161"/>
      <c r="E25" s="161" t="s">
        <v>279</v>
      </c>
      <c r="F25" s="232" t="s">
        <v>286</v>
      </c>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414" t="s">
        <v>172</v>
      </c>
      <c r="AI25" s="414"/>
      <c r="AJ25" s="414"/>
      <c r="AK25" s="414"/>
      <c r="AL25" s="414"/>
      <c r="AM25" s="504"/>
      <c r="AN25" s="504"/>
      <c r="AO25" s="504"/>
      <c r="AP25" s="504"/>
      <c r="AQ25" s="504"/>
      <c r="AR25" s="446"/>
      <c r="AS25" s="547"/>
      <c r="BI25" s="193"/>
      <c r="BJ25" s="593"/>
      <c r="BK25" s="193">
        <v>21</v>
      </c>
      <c r="BL25" s="193" t="s">
        <v>637</v>
      </c>
      <c r="BM25" s="314">
        <f>事前登録票!AM25</f>
        <v>0</v>
      </c>
      <c r="BN25" s="275"/>
      <c r="BO25" s="290" t="s">
        <v>732</v>
      </c>
      <c r="BP25" s="291" t="s">
        <v>735</v>
      </c>
      <c r="BQ25" s="188">
        <v>121</v>
      </c>
      <c r="BR25" s="188" t="s">
        <v>528</v>
      </c>
      <c r="BS25" s="319">
        <f>事前登録票!H148</f>
        <v>0</v>
      </c>
      <c r="BU25" s="302"/>
      <c r="BV25" s="200">
        <v>241</v>
      </c>
      <c r="BW25" s="199" t="s">
        <v>540</v>
      </c>
      <c r="BX25" s="329">
        <f>事前登録票!AP180</f>
        <v>0</v>
      </c>
      <c r="BY25" s="196"/>
      <c r="BZ25" s="287"/>
      <c r="CA25" s="200">
        <v>402</v>
      </c>
      <c r="CB25" s="200" t="s">
        <v>540</v>
      </c>
      <c r="CC25" s="333">
        <f>事前登録票!AP211</f>
        <v>0</v>
      </c>
    </row>
    <row r="26" spans="2:81" ht="15" customHeight="1" thickBot="1">
      <c r="B26" s="165"/>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432" t="s">
        <v>171</v>
      </c>
      <c r="AI26" s="432"/>
      <c r="AJ26" s="432"/>
      <c r="AK26" s="432"/>
      <c r="AL26" s="432"/>
      <c r="AM26" s="421"/>
      <c r="AN26" s="421"/>
      <c r="AO26" s="421"/>
      <c r="AP26" s="421"/>
      <c r="AQ26" s="421"/>
      <c r="AR26" s="444"/>
      <c r="AS26" s="548"/>
      <c r="BI26" s="200"/>
      <c r="BJ26" s="594"/>
      <c r="BK26" s="200">
        <v>22</v>
      </c>
      <c r="BL26" s="200" t="s">
        <v>638</v>
      </c>
      <c r="BM26" s="315">
        <f>事前登録票!AM26</f>
        <v>0</v>
      </c>
      <c r="BN26" s="275"/>
      <c r="BO26" s="292"/>
      <c r="BP26" s="293"/>
      <c r="BQ26" s="193">
        <v>122</v>
      </c>
      <c r="BR26" s="193" t="s">
        <v>531</v>
      </c>
      <c r="BS26" s="320">
        <f>事前登録票!J148</f>
        <v>0</v>
      </c>
      <c r="BU26" s="301"/>
      <c r="BV26" s="188">
        <v>242</v>
      </c>
      <c r="BW26" s="189" t="s">
        <v>677</v>
      </c>
      <c r="BX26" s="325">
        <f>事前登録票!E181</f>
        <v>0</v>
      </c>
      <c r="BY26" s="277"/>
      <c r="BZ26" s="284"/>
      <c r="CA26" s="188">
        <v>403</v>
      </c>
      <c r="CB26" s="188" t="s">
        <v>677</v>
      </c>
      <c r="CC26" s="319">
        <f>事前登録票!E212</f>
        <v>0</v>
      </c>
    </row>
    <row r="27" spans="2:81" ht="15" customHeight="1" thickBot="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96"/>
      <c r="AD27" s="196"/>
      <c r="AE27" s="196"/>
      <c r="AF27" s="196"/>
      <c r="AG27" s="196"/>
      <c r="AH27" s="234"/>
      <c r="AI27" s="234"/>
      <c r="AJ27" s="234"/>
      <c r="AK27" s="234"/>
      <c r="AL27" s="234"/>
      <c r="AP27" s="234"/>
      <c r="AQ27" s="234"/>
      <c r="AR27" s="234"/>
      <c r="AS27" s="180"/>
      <c r="BI27" s="193" t="s">
        <v>11</v>
      </c>
      <c r="BJ27" s="224"/>
      <c r="BK27" s="188">
        <v>23</v>
      </c>
      <c r="BL27" s="193" t="s">
        <v>639</v>
      </c>
      <c r="BM27" s="313">
        <f>事前登録票!AH30</f>
        <v>0</v>
      </c>
      <c r="BN27" s="275"/>
      <c r="BO27" s="292"/>
      <c r="BP27" s="293"/>
      <c r="BQ27" s="193">
        <v>123</v>
      </c>
      <c r="BR27" s="193" t="s">
        <v>529</v>
      </c>
      <c r="BS27" s="321">
        <f>事前登録票!M148</f>
        <v>0</v>
      </c>
      <c r="BU27" s="299"/>
      <c r="BV27" s="193">
        <v>243</v>
      </c>
      <c r="BW27" s="194" t="s">
        <v>529</v>
      </c>
      <c r="BX27" s="326">
        <f>事前登録票!G181</f>
        <v>0</v>
      </c>
      <c r="BY27" s="196"/>
      <c r="BZ27" s="285"/>
      <c r="CA27" s="193">
        <v>404</v>
      </c>
      <c r="CB27" s="193" t="s">
        <v>529</v>
      </c>
      <c r="CC27" s="331">
        <f>事前登録票!G212</f>
        <v>0</v>
      </c>
    </row>
    <row r="28" spans="2:81" ht="15" customHeight="1" thickBot="1">
      <c r="B28" s="197" t="s">
        <v>228</v>
      </c>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86"/>
      <c r="BI28" s="193"/>
      <c r="BJ28" s="230" t="s">
        <v>715</v>
      </c>
      <c r="BK28" s="193">
        <v>24</v>
      </c>
      <c r="BL28" s="193" t="s">
        <v>640</v>
      </c>
      <c r="BM28" s="314">
        <f>事前登録票!AM31</f>
        <v>0</v>
      </c>
      <c r="BN28" s="275"/>
      <c r="BO28" s="292"/>
      <c r="BP28" s="293"/>
      <c r="BQ28" s="193">
        <v>124</v>
      </c>
      <c r="BR28" s="193" t="s">
        <v>525</v>
      </c>
      <c r="BS28" s="321">
        <f>事前登録票!S148</f>
        <v>0</v>
      </c>
      <c r="BU28" s="299"/>
      <c r="BV28" s="193">
        <v>244</v>
      </c>
      <c r="BW28" s="194" t="s">
        <v>678</v>
      </c>
      <c r="BX28" s="327">
        <f>事前登録票!T181</f>
        <v>0</v>
      </c>
      <c r="BY28" s="278"/>
      <c r="BZ28" s="285"/>
      <c r="CA28" s="193">
        <v>405</v>
      </c>
      <c r="CB28" s="193" t="s">
        <v>523</v>
      </c>
      <c r="CC28" s="323">
        <f>事前登録票!T212</f>
        <v>0</v>
      </c>
    </row>
    <row r="29" spans="2:81" ht="15" customHeight="1" thickBot="1">
      <c r="B29" s="162"/>
      <c r="C29" s="161"/>
      <c r="D29" s="161"/>
      <c r="E29" s="161"/>
      <c r="F29" s="161"/>
      <c r="G29" s="161"/>
      <c r="H29" s="161"/>
      <c r="I29" s="161"/>
      <c r="J29" s="198"/>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P29" s="161"/>
      <c r="AQ29" s="161"/>
      <c r="AR29" s="161"/>
      <c r="AS29" s="190"/>
      <c r="BI29" s="193"/>
      <c r="BJ29" s="224"/>
      <c r="BK29" s="193">
        <v>25</v>
      </c>
      <c r="BL29" s="193" t="s">
        <v>641</v>
      </c>
      <c r="BM29" s="313">
        <f>事前登録票!AM32</f>
        <v>0</v>
      </c>
      <c r="BN29" s="275"/>
      <c r="BO29" s="292"/>
      <c r="BP29" s="293"/>
      <c r="BQ29" s="193">
        <v>125</v>
      </c>
      <c r="BR29" s="193" t="s">
        <v>681</v>
      </c>
      <c r="BS29" s="321">
        <f>事前登録票!W148</f>
        <v>0</v>
      </c>
      <c r="BU29" s="299"/>
      <c r="BV29" s="193">
        <v>245</v>
      </c>
      <c r="BW29" s="194" t="s">
        <v>679</v>
      </c>
      <c r="BX29" s="327">
        <f>事前登録票!X181</f>
        <v>0</v>
      </c>
      <c r="BY29" s="278"/>
      <c r="BZ29" s="285"/>
      <c r="CA29" s="193">
        <v>406</v>
      </c>
      <c r="CB29" s="193" t="s">
        <v>523</v>
      </c>
      <c r="CC29" s="323">
        <f>事前登録票!X212</f>
        <v>0</v>
      </c>
    </row>
    <row r="30" spans="2:81" ht="15" customHeight="1">
      <c r="B30" s="201" t="s">
        <v>769</v>
      </c>
      <c r="C30" s="202"/>
      <c r="D30" s="202"/>
      <c r="E30" s="202"/>
      <c r="F30" s="202"/>
      <c r="G30" s="202"/>
      <c r="H30" s="202"/>
      <c r="I30" s="202"/>
      <c r="K30" s="202"/>
      <c r="L30" s="202"/>
      <c r="M30" s="202"/>
      <c r="N30" s="202"/>
      <c r="O30" s="202"/>
      <c r="P30" s="202"/>
      <c r="Q30" s="202"/>
      <c r="R30" s="235" t="s">
        <v>221</v>
      </c>
      <c r="S30" s="202"/>
      <c r="T30" s="202"/>
      <c r="U30" s="202"/>
      <c r="V30" s="202"/>
      <c r="W30" s="202"/>
      <c r="X30" s="202"/>
      <c r="Y30" s="202"/>
      <c r="Z30" s="202"/>
      <c r="AA30" s="202"/>
      <c r="AB30" s="202"/>
      <c r="AC30" s="202"/>
      <c r="AD30" s="202"/>
      <c r="AE30" s="202"/>
      <c r="AF30" s="202"/>
      <c r="AG30" s="202"/>
      <c r="AH30" s="512"/>
      <c r="AI30" s="513"/>
      <c r="AJ30" s="513"/>
      <c r="AK30" s="513"/>
      <c r="AL30" s="513"/>
      <c r="AM30" s="513"/>
      <c r="AN30" s="513"/>
      <c r="AO30" s="513"/>
      <c r="AP30" s="513"/>
      <c r="AQ30" s="514"/>
      <c r="AR30" s="417" t="s">
        <v>702</v>
      </c>
      <c r="AS30" s="418"/>
      <c r="BI30" s="193"/>
      <c r="BJ30" s="224"/>
      <c r="BK30" s="193">
        <v>26</v>
      </c>
      <c r="BL30" s="193" t="s">
        <v>642</v>
      </c>
      <c r="BM30" s="313">
        <f>事前登録票!AM33</f>
        <v>0</v>
      </c>
      <c r="BN30" s="275"/>
      <c r="BO30" s="292"/>
      <c r="BP30" s="293"/>
      <c r="BQ30" s="193">
        <v>126</v>
      </c>
      <c r="BR30" s="193" t="s">
        <v>530</v>
      </c>
      <c r="BS30" s="322">
        <f>事前登録票!Z148</f>
        <v>0</v>
      </c>
      <c r="BU30" s="299"/>
      <c r="BV30" s="193">
        <v>246</v>
      </c>
      <c r="BW30" s="194" t="s">
        <v>526</v>
      </c>
      <c r="BX30" s="326">
        <f>事前登録票!AA181</f>
        <v>0</v>
      </c>
      <c r="BY30" s="196"/>
      <c r="BZ30" s="285"/>
      <c r="CA30" s="193">
        <v>407</v>
      </c>
      <c r="CB30" s="193" t="s">
        <v>526</v>
      </c>
      <c r="CC30" s="331">
        <f>事前登録票!AA212</f>
        <v>0</v>
      </c>
    </row>
    <row r="31" spans="2:81" ht="15" customHeight="1">
      <c r="B31" s="236" t="s">
        <v>190</v>
      </c>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208"/>
      <c r="AH31" s="502" t="s">
        <v>222</v>
      </c>
      <c r="AI31" s="502"/>
      <c r="AJ31" s="502"/>
      <c r="AK31" s="502"/>
      <c r="AL31" s="502"/>
      <c r="AM31" s="503"/>
      <c r="AN31" s="503"/>
      <c r="AO31" s="503"/>
      <c r="AP31" s="503"/>
      <c r="AQ31" s="503"/>
      <c r="AR31" s="446"/>
      <c r="AS31" s="547"/>
      <c r="BI31" s="193"/>
      <c r="BJ31" s="230" t="s">
        <v>716</v>
      </c>
      <c r="BK31" s="193">
        <v>27</v>
      </c>
      <c r="BL31" s="193" t="s">
        <v>643</v>
      </c>
      <c r="BM31" s="314">
        <f>事前登録票!AM35</f>
        <v>0</v>
      </c>
      <c r="BN31" s="275"/>
      <c r="BO31" s="292"/>
      <c r="BP31" s="293"/>
      <c r="BQ31" s="193">
        <v>127</v>
      </c>
      <c r="BR31" s="193" t="s">
        <v>689</v>
      </c>
      <c r="BS31" s="323">
        <f>事前登録票!AD148</f>
        <v>0</v>
      </c>
      <c r="BU31" s="299"/>
      <c r="BV31" s="193">
        <v>247</v>
      </c>
      <c r="BW31" s="194" t="s">
        <v>680</v>
      </c>
      <c r="BX31" s="328">
        <f>事前登録票!AK181</f>
        <v>0</v>
      </c>
      <c r="BY31" s="279"/>
      <c r="BZ31" s="285"/>
      <c r="CA31" s="193">
        <v>408</v>
      </c>
      <c r="CB31" s="193" t="s">
        <v>682</v>
      </c>
      <c r="CC31" s="332">
        <f>事前登録票!AK212</f>
        <v>0</v>
      </c>
    </row>
    <row r="32" spans="2:81" ht="15" customHeight="1" thickBot="1">
      <c r="B32" s="160" t="s">
        <v>193</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237"/>
      <c r="AM32" s="507"/>
      <c r="AN32" s="507"/>
      <c r="AO32" s="507"/>
      <c r="AP32" s="507"/>
      <c r="AQ32" s="507"/>
      <c r="AR32" s="446"/>
      <c r="AS32" s="547"/>
      <c r="BI32" s="193"/>
      <c r="BJ32" s="224"/>
      <c r="BK32" s="193">
        <v>28</v>
      </c>
      <c r="BL32" s="193" t="s">
        <v>644</v>
      </c>
      <c r="BM32" s="313">
        <f>事前登録票!AM36</f>
        <v>0</v>
      </c>
      <c r="BN32" s="275"/>
      <c r="BO32" s="292"/>
      <c r="BP32" s="293"/>
      <c r="BQ32" s="193">
        <v>128</v>
      </c>
      <c r="BR32" s="193" t="s">
        <v>690</v>
      </c>
      <c r="BS32" s="323">
        <f>事前登録票!AH148</f>
        <v>0</v>
      </c>
      <c r="BU32" s="300"/>
      <c r="BV32" s="200">
        <v>248</v>
      </c>
      <c r="BW32" s="199" t="s">
        <v>540</v>
      </c>
      <c r="BX32" s="329">
        <f>事前登録票!AP181</f>
        <v>0</v>
      </c>
      <c r="BY32" s="196"/>
      <c r="BZ32" s="286"/>
      <c r="CA32" s="200">
        <v>409</v>
      </c>
      <c r="CB32" s="200" t="s">
        <v>540</v>
      </c>
      <c r="CC32" s="333">
        <f>事前登録票!AP212</f>
        <v>0</v>
      </c>
    </row>
    <row r="33" spans="2:84" ht="15" customHeight="1">
      <c r="B33" s="159" t="s">
        <v>192</v>
      </c>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208"/>
      <c r="AM33" s="507"/>
      <c r="AN33" s="507"/>
      <c r="AO33" s="507"/>
      <c r="AP33" s="507"/>
      <c r="AQ33" s="507"/>
      <c r="AR33" s="446"/>
      <c r="AS33" s="547"/>
      <c r="BI33" s="193"/>
      <c r="BJ33" s="230"/>
      <c r="BK33" s="193">
        <v>29</v>
      </c>
      <c r="BL33" s="193" t="s">
        <v>645</v>
      </c>
      <c r="BM33" s="314">
        <f>事前登録票!AM37</f>
        <v>0</v>
      </c>
      <c r="BN33" s="275"/>
      <c r="BO33" s="294"/>
      <c r="BP33" s="295"/>
      <c r="BQ33" s="193">
        <v>129</v>
      </c>
      <c r="BR33" s="193" t="s">
        <v>526</v>
      </c>
      <c r="BS33" s="321">
        <f>事前登録票!AK148</f>
        <v>0</v>
      </c>
      <c r="BU33" s="301"/>
      <c r="BV33" s="188">
        <v>249</v>
      </c>
      <c r="BW33" s="189" t="s">
        <v>677</v>
      </c>
      <c r="BX33" s="325">
        <f>事前登録票!E182</f>
        <v>0</v>
      </c>
      <c r="BY33" s="277"/>
      <c r="BZ33" s="284"/>
      <c r="CA33" s="188">
        <v>410</v>
      </c>
      <c r="CB33" s="188" t="s">
        <v>677</v>
      </c>
      <c r="CC33" s="319">
        <f>事前登録票!E213</f>
        <v>0</v>
      </c>
    </row>
    <row r="34" spans="2:84" ht="15" customHeight="1" thickBot="1">
      <c r="B34" s="238" t="s">
        <v>191</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78"/>
      <c r="AD34" s="178"/>
      <c r="AE34" s="178"/>
      <c r="AF34" s="178"/>
      <c r="AG34" s="178"/>
      <c r="AH34" s="161"/>
      <c r="AI34" s="161"/>
      <c r="AJ34" s="161"/>
      <c r="AK34" s="161"/>
      <c r="AL34" s="161"/>
      <c r="AM34" s="161"/>
      <c r="AN34" s="161"/>
      <c r="AO34" s="161"/>
      <c r="AP34" s="161"/>
      <c r="AQ34" s="239"/>
      <c r="AR34" s="446"/>
      <c r="AS34" s="547"/>
      <c r="BI34" s="193"/>
      <c r="BJ34" s="224"/>
      <c r="BK34" s="193">
        <v>30</v>
      </c>
      <c r="BL34" s="193" t="s">
        <v>644</v>
      </c>
      <c r="BM34" s="313">
        <f>事前登録票!AM38</f>
        <v>0</v>
      </c>
      <c r="BN34" s="275"/>
      <c r="BO34" s="296"/>
      <c r="BP34" s="297"/>
      <c r="BQ34" s="200">
        <v>130</v>
      </c>
      <c r="BR34" s="200" t="s">
        <v>540</v>
      </c>
      <c r="BS34" s="324">
        <f>事前登録票!AP148</f>
        <v>0</v>
      </c>
      <c r="BU34" s="299"/>
      <c r="BV34" s="193">
        <v>250</v>
      </c>
      <c r="BW34" s="194" t="s">
        <v>529</v>
      </c>
      <c r="BX34" s="326">
        <f>事前登録票!G182</f>
        <v>0</v>
      </c>
      <c r="BY34" s="196"/>
      <c r="BZ34" s="285"/>
      <c r="CA34" s="193">
        <v>411</v>
      </c>
      <c r="CB34" s="193" t="s">
        <v>529</v>
      </c>
      <c r="CC34" s="331">
        <f>事前登録票!G213</f>
        <v>0</v>
      </c>
      <c r="CD34" s="161"/>
      <c r="CE34" s="161"/>
      <c r="CF34" s="161"/>
    </row>
    <row r="35" spans="2:84" ht="15" customHeight="1">
      <c r="B35" s="521" t="s">
        <v>700</v>
      </c>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240"/>
      <c r="AD35" s="240"/>
      <c r="AE35" s="240"/>
      <c r="AF35" s="240"/>
      <c r="AG35" s="241"/>
      <c r="AH35" s="419" t="s">
        <v>222</v>
      </c>
      <c r="AI35" s="419"/>
      <c r="AJ35" s="419"/>
      <c r="AK35" s="419"/>
      <c r="AL35" s="419"/>
      <c r="AM35" s="446"/>
      <c r="AN35" s="446"/>
      <c r="AO35" s="446"/>
      <c r="AP35" s="446"/>
      <c r="AQ35" s="446"/>
      <c r="AR35" s="446"/>
      <c r="AS35" s="547"/>
      <c r="BI35" s="193"/>
      <c r="BJ35" s="242"/>
      <c r="BK35" s="193">
        <v>31</v>
      </c>
      <c r="BL35" s="193" t="s">
        <v>646</v>
      </c>
      <c r="BM35" s="316">
        <f>事前登録票!AM39</f>
        <v>0</v>
      </c>
      <c r="BN35" s="275"/>
      <c r="BO35" s="290" t="s">
        <v>736</v>
      </c>
      <c r="BP35" s="291" t="s">
        <v>737</v>
      </c>
      <c r="BQ35" s="188">
        <v>131</v>
      </c>
      <c r="BR35" s="188" t="s">
        <v>528</v>
      </c>
      <c r="BS35" s="319">
        <f>事前登録票!H149</f>
        <v>0</v>
      </c>
      <c r="BU35" s="299"/>
      <c r="BV35" s="193">
        <v>251</v>
      </c>
      <c r="BW35" s="194" t="s">
        <v>678</v>
      </c>
      <c r="BX35" s="327">
        <f>事前登録票!T182</f>
        <v>0</v>
      </c>
      <c r="BY35" s="278"/>
      <c r="BZ35" s="285"/>
      <c r="CA35" s="193">
        <v>412</v>
      </c>
      <c r="CB35" s="193" t="s">
        <v>523</v>
      </c>
      <c r="CC35" s="323">
        <f>事前登録票!T213</f>
        <v>0</v>
      </c>
      <c r="CD35" s="161"/>
      <c r="CE35" s="161"/>
      <c r="CF35" s="161"/>
    </row>
    <row r="36" spans="2:84" ht="15" customHeight="1">
      <c r="B36" s="523"/>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177"/>
      <c r="AD36" s="177"/>
      <c r="AE36" s="177"/>
      <c r="AF36" s="177"/>
      <c r="AG36" s="237"/>
      <c r="AH36" s="414" t="s">
        <v>224</v>
      </c>
      <c r="AI36" s="414"/>
      <c r="AJ36" s="414"/>
      <c r="AK36" s="414"/>
      <c r="AL36" s="414"/>
      <c r="AM36" s="519"/>
      <c r="AN36" s="519"/>
      <c r="AO36" s="519"/>
      <c r="AP36" s="520"/>
      <c r="AQ36" s="208"/>
      <c r="AR36" s="446"/>
      <c r="AS36" s="547"/>
      <c r="BI36" s="193"/>
      <c r="BJ36" s="224"/>
      <c r="BK36" s="193">
        <v>32</v>
      </c>
      <c r="BL36" s="193" t="s">
        <v>647</v>
      </c>
      <c r="BM36" s="313" t="str">
        <f>事前登録票!AM40</f>
        <v>-</v>
      </c>
      <c r="BN36" s="275"/>
      <c r="BO36" s="292"/>
      <c r="BP36" s="293"/>
      <c r="BQ36" s="193">
        <v>132</v>
      </c>
      <c r="BR36" s="193" t="s">
        <v>531</v>
      </c>
      <c r="BS36" s="320">
        <f>事前登録票!J149</f>
        <v>0</v>
      </c>
      <c r="BU36" s="299"/>
      <c r="BV36" s="193">
        <v>252</v>
      </c>
      <c r="BW36" s="194" t="s">
        <v>679</v>
      </c>
      <c r="BX36" s="327">
        <f>事前登録票!X182</f>
        <v>0</v>
      </c>
      <c r="BY36" s="278"/>
      <c r="BZ36" s="285"/>
      <c r="CA36" s="193">
        <v>413</v>
      </c>
      <c r="CB36" s="193" t="s">
        <v>523</v>
      </c>
      <c r="CC36" s="323">
        <f>事前登録票!X213</f>
        <v>0</v>
      </c>
      <c r="CD36" s="161"/>
      <c r="CE36" s="161"/>
      <c r="CF36" s="161"/>
    </row>
    <row r="37" spans="2:84" ht="15" customHeight="1">
      <c r="B37" s="521" t="s">
        <v>701</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161"/>
      <c r="AD37" s="161"/>
      <c r="AE37" s="161"/>
      <c r="AF37" s="161"/>
      <c r="AG37" s="239"/>
      <c r="AH37" s="419" t="s">
        <v>223</v>
      </c>
      <c r="AI37" s="419"/>
      <c r="AJ37" s="419"/>
      <c r="AK37" s="419"/>
      <c r="AL37" s="419"/>
      <c r="AM37" s="446"/>
      <c r="AN37" s="446"/>
      <c r="AO37" s="446"/>
      <c r="AP37" s="446"/>
      <c r="AQ37" s="446"/>
      <c r="AR37" s="446"/>
      <c r="AS37" s="547"/>
      <c r="BI37" s="193"/>
      <c r="BJ37" s="224"/>
      <c r="BK37" s="193">
        <v>33</v>
      </c>
      <c r="BL37" s="193" t="s">
        <v>648</v>
      </c>
      <c r="BM37" s="313" t="str">
        <f>事前登録票!AM41</f>
        <v>-</v>
      </c>
      <c r="BN37" s="275"/>
      <c r="BO37" s="292"/>
      <c r="BP37" s="293"/>
      <c r="BQ37" s="193">
        <v>133</v>
      </c>
      <c r="BR37" s="193" t="s">
        <v>529</v>
      </c>
      <c r="BS37" s="321">
        <f>事前登録票!M149</f>
        <v>0</v>
      </c>
      <c r="BU37" s="299"/>
      <c r="BV37" s="193">
        <v>253</v>
      </c>
      <c r="BW37" s="194" t="s">
        <v>526</v>
      </c>
      <c r="BX37" s="326">
        <f>事前登録票!AA182</f>
        <v>0</v>
      </c>
      <c r="BY37" s="196"/>
      <c r="BZ37" s="285"/>
      <c r="CA37" s="193">
        <v>414</v>
      </c>
      <c r="CB37" s="193" t="s">
        <v>526</v>
      </c>
      <c r="CC37" s="331">
        <f>事前登録票!AA213</f>
        <v>0</v>
      </c>
      <c r="CD37" s="161"/>
      <c r="CE37" s="161"/>
      <c r="CF37" s="161"/>
    </row>
    <row r="38" spans="2:84" ht="15" customHeight="1" thickBot="1">
      <c r="B38" s="523"/>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177"/>
      <c r="AD38" s="177"/>
      <c r="AE38" s="177"/>
      <c r="AF38" s="177"/>
      <c r="AG38" s="237"/>
      <c r="AH38" s="414" t="s">
        <v>224</v>
      </c>
      <c r="AI38" s="414"/>
      <c r="AJ38" s="414"/>
      <c r="AK38" s="414"/>
      <c r="AL38" s="414"/>
      <c r="AM38" s="519"/>
      <c r="AN38" s="519"/>
      <c r="AO38" s="519"/>
      <c r="AP38" s="520"/>
      <c r="AQ38" s="208"/>
      <c r="AR38" s="446"/>
      <c r="AS38" s="547"/>
      <c r="BI38" s="200"/>
      <c r="BJ38" s="231"/>
      <c r="BK38" s="200">
        <v>34</v>
      </c>
      <c r="BL38" s="200" t="s">
        <v>675</v>
      </c>
      <c r="BM38" s="315" t="str">
        <f>事前登録票!AM42</f>
        <v>ー</v>
      </c>
      <c r="BN38" s="275"/>
      <c r="BO38" s="292"/>
      <c r="BP38" s="293"/>
      <c r="BQ38" s="193">
        <v>134</v>
      </c>
      <c r="BR38" s="193" t="s">
        <v>525</v>
      </c>
      <c r="BS38" s="321">
        <f>事前登録票!S149</f>
        <v>0</v>
      </c>
      <c r="BU38" s="299"/>
      <c r="BV38" s="193">
        <v>254</v>
      </c>
      <c r="BW38" s="194" t="s">
        <v>680</v>
      </c>
      <c r="BX38" s="328">
        <f>事前登録票!AK182</f>
        <v>0</v>
      </c>
      <c r="BY38" s="279"/>
      <c r="BZ38" s="285"/>
      <c r="CA38" s="193">
        <v>415</v>
      </c>
      <c r="CB38" s="193" t="s">
        <v>682</v>
      </c>
      <c r="CC38" s="332">
        <f>事前登録票!AK213</f>
        <v>0</v>
      </c>
      <c r="CD38" s="161"/>
      <c r="CE38" s="161"/>
      <c r="CF38" s="161"/>
    </row>
    <row r="39" spans="2:84" ht="15" customHeight="1" thickBot="1">
      <c r="B39" s="169" t="s">
        <v>200</v>
      </c>
      <c r="C39" s="161" t="s">
        <v>425</v>
      </c>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414" t="s">
        <v>175</v>
      </c>
      <c r="AI39" s="414"/>
      <c r="AJ39" s="414"/>
      <c r="AK39" s="414"/>
      <c r="AL39" s="414"/>
      <c r="AM39" s="505">
        <f>AM36-AM38</f>
        <v>0</v>
      </c>
      <c r="AN39" s="505"/>
      <c r="AO39" s="505"/>
      <c r="AP39" s="506"/>
      <c r="AQ39" s="208" t="s">
        <v>174</v>
      </c>
      <c r="AR39" s="446"/>
      <c r="AS39" s="547"/>
      <c r="BI39" s="188"/>
      <c r="BJ39" s="220" t="s">
        <v>717</v>
      </c>
      <c r="BK39" s="188">
        <v>35</v>
      </c>
      <c r="BL39" s="188" t="s">
        <v>631</v>
      </c>
      <c r="BM39" s="312">
        <f>事前登録票!AM44</f>
        <v>0</v>
      </c>
      <c r="BN39" s="275"/>
      <c r="BO39" s="292"/>
      <c r="BP39" s="293"/>
      <c r="BQ39" s="193">
        <v>135</v>
      </c>
      <c r="BR39" s="193" t="s">
        <v>681</v>
      </c>
      <c r="BS39" s="321">
        <f>事前登録票!W149</f>
        <v>0</v>
      </c>
      <c r="BU39" s="300"/>
      <c r="BV39" s="200">
        <v>255</v>
      </c>
      <c r="BW39" s="199" t="s">
        <v>540</v>
      </c>
      <c r="BX39" s="329">
        <f>事前登録票!AP182</f>
        <v>0</v>
      </c>
      <c r="BY39" s="196"/>
      <c r="BZ39" s="286"/>
      <c r="CA39" s="200">
        <v>416</v>
      </c>
      <c r="CB39" s="200" t="s">
        <v>540</v>
      </c>
      <c r="CC39" s="333">
        <f>事前登録票!AP213</f>
        <v>0</v>
      </c>
      <c r="CD39" s="161"/>
      <c r="CE39" s="161"/>
      <c r="CF39" s="161"/>
    </row>
    <row r="40" spans="2:84" ht="15" customHeight="1">
      <c r="B40" s="169" t="s">
        <v>201</v>
      </c>
      <c r="C40" s="161" t="s">
        <v>426</v>
      </c>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414" t="s">
        <v>176</v>
      </c>
      <c r="AI40" s="414"/>
      <c r="AJ40" s="414"/>
      <c r="AK40" s="414"/>
      <c r="AL40" s="414"/>
      <c r="AM40" s="541" t="str">
        <f>IF(AM39&lt;0,ABS(AM39),"-")</f>
        <v>-</v>
      </c>
      <c r="AN40" s="541"/>
      <c r="AO40" s="541"/>
      <c r="AP40" s="542"/>
      <c r="AQ40" s="208" t="s">
        <v>174</v>
      </c>
      <c r="AR40" s="446"/>
      <c r="AS40" s="547"/>
      <c r="BI40" s="193"/>
      <c r="BJ40" s="224"/>
      <c r="BK40" s="193">
        <v>36</v>
      </c>
      <c r="BL40" s="193" t="s">
        <v>649</v>
      </c>
      <c r="BM40" s="313">
        <f>事前登録票!AM45</f>
        <v>0</v>
      </c>
      <c r="BN40" s="275"/>
      <c r="BO40" s="292"/>
      <c r="BP40" s="293"/>
      <c r="BQ40" s="193">
        <v>136</v>
      </c>
      <c r="BR40" s="193" t="s">
        <v>530</v>
      </c>
      <c r="BS40" s="322">
        <f>事前登録票!Z149</f>
        <v>0</v>
      </c>
      <c r="BU40" s="301"/>
      <c r="BV40" s="188">
        <v>256</v>
      </c>
      <c r="BW40" s="189" t="s">
        <v>677</v>
      </c>
      <c r="BX40" s="325">
        <f>事前登録票!E183</f>
        <v>0</v>
      </c>
      <c r="BY40" s="277"/>
      <c r="BZ40" s="284"/>
      <c r="CA40" s="188">
        <v>417</v>
      </c>
      <c r="CB40" s="188" t="s">
        <v>677</v>
      </c>
      <c r="CC40" s="319">
        <f>事前登録票!E214</f>
        <v>0</v>
      </c>
      <c r="CD40" s="161"/>
      <c r="CE40" s="161"/>
      <c r="CF40" s="161"/>
    </row>
    <row r="41" spans="2:84" ht="15" customHeight="1">
      <c r="B41" s="169" t="s">
        <v>202</v>
      </c>
      <c r="C41" s="161" t="s">
        <v>427</v>
      </c>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414" t="s">
        <v>177</v>
      </c>
      <c r="AI41" s="414"/>
      <c r="AJ41" s="414"/>
      <c r="AK41" s="414"/>
      <c r="AL41" s="414"/>
      <c r="AM41" s="541" t="str">
        <f>IFERROR(ROUNDDOWN(AM40/AM38*100,),"-")</f>
        <v>-</v>
      </c>
      <c r="AN41" s="541"/>
      <c r="AO41" s="541"/>
      <c r="AP41" s="542"/>
      <c r="AQ41" s="208" t="s">
        <v>178</v>
      </c>
      <c r="AR41" s="446"/>
      <c r="AS41" s="547"/>
      <c r="BI41" s="193"/>
      <c r="BJ41" s="224" t="s">
        <v>718</v>
      </c>
      <c r="BK41" s="193">
        <v>37</v>
      </c>
      <c r="BL41" s="193" t="s">
        <v>635</v>
      </c>
      <c r="BM41" s="313">
        <f>事前登録票!AH46</f>
        <v>0</v>
      </c>
      <c r="BN41" s="275"/>
      <c r="BO41" s="292"/>
      <c r="BP41" s="293"/>
      <c r="BQ41" s="193">
        <v>137</v>
      </c>
      <c r="BR41" s="193" t="s">
        <v>689</v>
      </c>
      <c r="BS41" s="323">
        <f>事前登録票!AD149</f>
        <v>0</v>
      </c>
      <c r="BU41" s="299"/>
      <c r="BV41" s="193">
        <v>257</v>
      </c>
      <c r="BW41" s="194" t="s">
        <v>529</v>
      </c>
      <c r="BX41" s="326">
        <f>事前登録票!G183</f>
        <v>0</v>
      </c>
      <c r="BY41" s="196"/>
      <c r="BZ41" s="285"/>
      <c r="CA41" s="193">
        <v>418</v>
      </c>
      <c r="CB41" s="193" t="s">
        <v>529</v>
      </c>
      <c r="CC41" s="331">
        <f>事前登録票!G214</f>
        <v>0</v>
      </c>
      <c r="CD41" s="163"/>
      <c r="CE41" s="163"/>
      <c r="CF41" s="163"/>
    </row>
    <row r="42" spans="2:84" ht="15" customHeight="1" thickBot="1">
      <c r="B42" s="165" t="s">
        <v>203</v>
      </c>
      <c r="C42" s="233" t="s">
        <v>386</v>
      </c>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386" t="s">
        <v>539</v>
      </c>
      <c r="AI42" s="430"/>
      <c r="AJ42" s="430"/>
      <c r="AK42" s="430"/>
      <c r="AL42" s="430"/>
      <c r="AM42" s="543" t="str">
        <f>IF(AM38="","ー",IF(AM39&gt;=0,"①",IF(OR(AM40&lt;=2,AM41&lt;=0.04),"②",IF(OR(AM40=3,AM41&lt;=0.06),"③","④"))))</f>
        <v>ー</v>
      </c>
      <c r="AN42" s="544"/>
      <c r="AO42" s="544"/>
      <c r="AP42" s="544"/>
      <c r="AQ42" s="215"/>
      <c r="AR42" s="444"/>
      <c r="AS42" s="548"/>
      <c r="BI42" s="193"/>
      <c r="BJ42" s="224"/>
      <c r="BK42" s="193">
        <v>38</v>
      </c>
      <c r="BL42" s="193" t="s">
        <v>650</v>
      </c>
      <c r="BM42" s="313">
        <f>事前登録票!AH47</f>
        <v>0</v>
      </c>
      <c r="BN42" s="275"/>
      <c r="BO42" s="292"/>
      <c r="BP42" s="293"/>
      <c r="BQ42" s="193">
        <v>138</v>
      </c>
      <c r="BR42" s="193" t="s">
        <v>690</v>
      </c>
      <c r="BS42" s="323">
        <f>事前登録票!AH149</f>
        <v>0</v>
      </c>
      <c r="BU42" s="299"/>
      <c r="BV42" s="193">
        <v>258</v>
      </c>
      <c r="BW42" s="194" t="s">
        <v>678</v>
      </c>
      <c r="BX42" s="327">
        <f>事前登録票!T183</f>
        <v>0</v>
      </c>
      <c r="BY42" s="278"/>
      <c r="BZ42" s="285"/>
      <c r="CA42" s="193">
        <v>419</v>
      </c>
      <c r="CB42" s="193" t="s">
        <v>523</v>
      </c>
      <c r="CC42" s="323">
        <f>事前登録票!T214</f>
        <v>0</v>
      </c>
      <c r="CD42" s="163"/>
      <c r="CE42" s="163"/>
      <c r="CF42" s="163"/>
    </row>
    <row r="43" spans="2:84" ht="15" customHeight="1" thickBot="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96"/>
      <c r="AD43" s="196"/>
      <c r="AE43" s="196"/>
      <c r="AF43" s="196"/>
      <c r="AG43" s="196"/>
      <c r="AH43" s="171"/>
      <c r="AI43" s="171"/>
      <c r="AJ43" s="171"/>
      <c r="AK43" s="171"/>
      <c r="AL43" s="161"/>
      <c r="AP43" s="161"/>
      <c r="AQ43" s="161"/>
      <c r="AR43" s="161"/>
      <c r="AS43" s="180"/>
      <c r="BI43" s="193"/>
      <c r="BJ43" s="230"/>
      <c r="BK43" s="193">
        <v>39</v>
      </c>
      <c r="BL43" s="193" t="s">
        <v>651</v>
      </c>
      <c r="BM43" s="314">
        <f>事前登録票!AH48</f>
        <v>0</v>
      </c>
      <c r="BN43" s="275"/>
      <c r="BO43" s="294"/>
      <c r="BP43" s="295"/>
      <c r="BQ43" s="193">
        <v>139</v>
      </c>
      <c r="BR43" s="193" t="s">
        <v>526</v>
      </c>
      <c r="BS43" s="321">
        <f>事前登録票!AK149</f>
        <v>0</v>
      </c>
      <c r="BU43" s="299"/>
      <c r="BV43" s="193">
        <v>259</v>
      </c>
      <c r="BW43" s="194" t="s">
        <v>679</v>
      </c>
      <c r="BX43" s="327">
        <f>事前登録票!X183</f>
        <v>0</v>
      </c>
      <c r="BY43" s="278"/>
      <c r="BZ43" s="285"/>
      <c r="CA43" s="193">
        <v>420</v>
      </c>
      <c r="CB43" s="193" t="s">
        <v>523</v>
      </c>
      <c r="CC43" s="323">
        <f>事前登録票!X214</f>
        <v>0</v>
      </c>
      <c r="CD43" s="163"/>
      <c r="CE43" s="163"/>
      <c r="CF43" s="163"/>
    </row>
    <row r="44" spans="2:84" ht="15" customHeight="1" thickBot="1">
      <c r="B44" s="201" t="s">
        <v>770</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4"/>
      <c r="AH44" s="445" t="s">
        <v>186</v>
      </c>
      <c r="AI44" s="445"/>
      <c r="AJ44" s="445"/>
      <c r="AK44" s="445"/>
      <c r="AL44" s="445"/>
      <c r="AM44" s="445"/>
      <c r="AN44" s="445"/>
      <c r="AO44" s="445"/>
      <c r="AP44" s="445"/>
      <c r="AQ44" s="445"/>
      <c r="AR44" s="417" t="s">
        <v>702</v>
      </c>
      <c r="AS44" s="418"/>
      <c r="BI44" s="193"/>
      <c r="BJ44" s="230"/>
      <c r="BK44" s="193">
        <v>40</v>
      </c>
      <c r="BL44" s="193" t="s">
        <v>652</v>
      </c>
      <c r="BM44" s="314">
        <f>事前登録票!AH49</f>
        <v>0</v>
      </c>
      <c r="BN44" s="275"/>
      <c r="BO44" s="296"/>
      <c r="BP44" s="297"/>
      <c r="BQ44" s="200">
        <v>140</v>
      </c>
      <c r="BR44" s="200" t="s">
        <v>540</v>
      </c>
      <c r="BS44" s="324">
        <f>事前登録票!AP149</f>
        <v>0</v>
      </c>
      <c r="BU44" s="299"/>
      <c r="BV44" s="193">
        <v>260</v>
      </c>
      <c r="BW44" s="194" t="s">
        <v>526</v>
      </c>
      <c r="BX44" s="326">
        <f>事前登録票!AA183</f>
        <v>0</v>
      </c>
      <c r="BY44" s="196"/>
      <c r="BZ44" s="285"/>
      <c r="CA44" s="193">
        <v>421</v>
      </c>
      <c r="CB44" s="193" t="s">
        <v>526</v>
      </c>
      <c r="CC44" s="331">
        <f>事前登録票!AA214</f>
        <v>0</v>
      </c>
    </row>
    <row r="45" spans="2:84" ht="15" customHeight="1">
      <c r="B45" s="243"/>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237"/>
      <c r="AH45" s="388" t="s">
        <v>106</v>
      </c>
      <c r="AI45" s="448"/>
      <c r="AJ45" s="448"/>
      <c r="AK45" s="448"/>
      <c r="AL45" s="449"/>
      <c r="AM45" s="388"/>
      <c r="AN45" s="448"/>
      <c r="AO45" s="448"/>
      <c r="AP45" s="448"/>
      <c r="AQ45" s="449"/>
      <c r="AR45" s="469"/>
      <c r="AS45" s="537"/>
      <c r="BI45" s="193"/>
      <c r="BJ45" s="224"/>
      <c r="BK45" s="193">
        <v>41</v>
      </c>
      <c r="BL45" s="193" t="s">
        <v>653</v>
      </c>
      <c r="BM45" s="313">
        <f>事前登録票!AH50</f>
        <v>0</v>
      </c>
      <c r="BN45" s="275"/>
      <c r="BO45" s="290" t="s">
        <v>736</v>
      </c>
      <c r="BP45" s="291" t="s">
        <v>734</v>
      </c>
      <c r="BQ45" s="188">
        <v>141</v>
      </c>
      <c r="BR45" s="188" t="s">
        <v>528</v>
      </c>
      <c r="BS45" s="319">
        <f>事前登録票!H150</f>
        <v>0</v>
      </c>
      <c r="BU45" s="299"/>
      <c r="BV45" s="193">
        <v>261</v>
      </c>
      <c r="BW45" s="194" t="s">
        <v>680</v>
      </c>
      <c r="BX45" s="328">
        <f>事前登録票!AK183</f>
        <v>0</v>
      </c>
      <c r="BY45" s="279"/>
      <c r="BZ45" s="285"/>
      <c r="CA45" s="193">
        <v>422</v>
      </c>
      <c r="CB45" s="193" t="s">
        <v>682</v>
      </c>
      <c r="CC45" s="332">
        <f>事前登録票!AK214</f>
        <v>0</v>
      </c>
    </row>
    <row r="46" spans="2:84" ht="15" customHeight="1" thickBot="1">
      <c r="B46" s="244" t="s">
        <v>149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469" t="s">
        <v>164</v>
      </c>
      <c r="AD46" s="470"/>
      <c r="AE46" s="470"/>
      <c r="AF46" s="470"/>
      <c r="AG46" s="471"/>
      <c r="AH46" s="419"/>
      <c r="AI46" s="419"/>
      <c r="AJ46" s="419"/>
      <c r="AK46" s="419"/>
      <c r="AL46" s="419"/>
      <c r="AM46" s="419"/>
      <c r="AN46" s="419"/>
      <c r="AO46" s="419"/>
      <c r="AP46" s="390"/>
      <c r="AQ46" s="208"/>
      <c r="AR46" s="540"/>
      <c r="AS46" s="538"/>
      <c r="BI46" s="193"/>
      <c r="BJ46" s="224"/>
      <c r="BK46" s="193">
        <v>42</v>
      </c>
      <c r="BL46" s="193" t="s">
        <v>654</v>
      </c>
      <c r="BM46" s="313">
        <f>事前登録票!AH51</f>
        <v>0</v>
      </c>
      <c r="BN46" s="275"/>
      <c r="BO46" s="292"/>
      <c r="BP46" s="293"/>
      <c r="BQ46" s="193">
        <v>142</v>
      </c>
      <c r="BR46" s="193" t="s">
        <v>531</v>
      </c>
      <c r="BS46" s="320">
        <f>事前登録票!J150</f>
        <v>0</v>
      </c>
      <c r="BU46" s="300"/>
      <c r="BV46" s="200">
        <v>262</v>
      </c>
      <c r="BW46" s="199" t="s">
        <v>540</v>
      </c>
      <c r="BX46" s="329">
        <f>事前登録票!AP183</f>
        <v>0</v>
      </c>
      <c r="BY46" s="196"/>
      <c r="BZ46" s="286"/>
      <c r="CA46" s="200">
        <v>423</v>
      </c>
      <c r="CB46" s="200" t="s">
        <v>540</v>
      </c>
      <c r="CC46" s="333">
        <f>事前登録票!AP214</f>
        <v>0</v>
      </c>
    </row>
    <row r="47" spans="2:84" ht="15" customHeight="1" thickBot="1">
      <c r="B47" s="169" t="s">
        <v>278</v>
      </c>
      <c r="C47" s="161"/>
      <c r="D47" s="161"/>
      <c r="E47" s="161" t="s">
        <v>279</v>
      </c>
      <c r="F47" s="518">
        <f>リスト!D9</f>
        <v>43556</v>
      </c>
      <c r="G47" s="518"/>
      <c r="H47" s="518"/>
      <c r="I47" s="518"/>
      <c r="J47" s="518"/>
      <c r="K47" s="518"/>
      <c r="L47" s="196" t="s">
        <v>225</v>
      </c>
      <c r="M47" s="518">
        <f>リスト!F9</f>
        <v>45382</v>
      </c>
      <c r="N47" s="518"/>
      <c r="O47" s="518"/>
      <c r="P47" s="518"/>
      <c r="Q47" s="518"/>
      <c r="R47" s="518"/>
      <c r="S47" s="196" t="s">
        <v>287</v>
      </c>
      <c r="T47" s="196"/>
      <c r="U47" s="196"/>
      <c r="V47" s="196"/>
      <c r="W47" s="196"/>
      <c r="X47" s="161"/>
      <c r="Y47" s="161"/>
      <c r="Z47" s="161"/>
      <c r="AA47" s="161"/>
      <c r="AB47" s="161"/>
      <c r="AC47" s="469" t="s">
        <v>179</v>
      </c>
      <c r="AD47" s="470"/>
      <c r="AE47" s="470"/>
      <c r="AF47" s="470"/>
      <c r="AG47" s="471"/>
      <c r="AH47" s="419"/>
      <c r="AI47" s="419"/>
      <c r="AJ47" s="419"/>
      <c r="AK47" s="419"/>
      <c r="AL47" s="419"/>
      <c r="AM47" s="419"/>
      <c r="AN47" s="419"/>
      <c r="AO47" s="419"/>
      <c r="AP47" s="390"/>
      <c r="AQ47" s="208"/>
      <c r="AR47" s="540"/>
      <c r="AS47" s="538"/>
      <c r="BI47" s="200"/>
      <c r="BJ47" s="245"/>
      <c r="BK47" s="200">
        <v>43</v>
      </c>
      <c r="BL47" s="200" t="s">
        <v>655</v>
      </c>
      <c r="BM47" s="314">
        <f>事前登録票!AH52</f>
        <v>0</v>
      </c>
      <c r="BN47" s="275"/>
      <c r="BO47" s="292"/>
      <c r="BP47" s="293"/>
      <c r="BQ47" s="193">
        <v>143</v>
      </c>
      <c r="BR47" s="193" t="s">
        <v>529</v>
      </c>
      <c r="BS47" s="321">
        <f>事前登録票!M150</f>
        <v>0</v>
      </c>
      <c r="BU47" s="301"/>
      <c r="BV47" s="188">
        <v>263</v>
      </c>
      <c r="BW47" s="189" t="s">
        <v>677</v>
      </c>
      <c r="BX47" s="325">
        <f>事前登録票!E184</f>
        <v>0</v>
      </c>
      <c r="BY47" s="277"/>
      <c r="BZ47" s="284"/>
      <c r="CA47" s="188">
        <v>424</v>
      </c>
      <c r="CB47" s="188" t="s">
        <v>677</v>
      </c>
      <c r="CC47" s="319">
        <f>事前登録票!E215</f>
        <v>0</v>
      </c>
    </row>
    <row r="48" spans="2:84" ht="15" customHeight="1">
      <c r="B48" s="169" t="s">
        <v>288</v>
      </c>
      <c r="C48" s="161"/>
      <c r="D48" s="161"/>
      <c r="E48" s="161" t="s">
        <v>279</v>
      </c>
      <c r="F48" s="518">
        <f>リスト!F7</f>
        <v>45382</v>
      </c>
      <c r="G48" s="518"/>
      <c r="H48" s="518"/>
      <c r="I48" s="518"/>
      <c r="J48" s="518"/>
      <c r="K48" s="518"/>
      <c r="L48" s="196" t="s">
        <v>704</v>
      </c>
      <c r="M48" s="196"/>
      <c r="N48" s="196"/>
      <c r="O48" s="196"/>
      <c r="P48" s="196"/>
      <c r="Q48" s="196"/>
      <c r="R48" s="196"/>
      <c r="S48" s="196"/>
      <c r="T48" s="196"/>
      <c r="U48" s="196"/>
      <c r="V48" s="196"/>
      <c r="W48" s="196"/>
      <c r="X48" s="161"/>
      <c r="Y48" s="161"/>
      <c r="Z48" s="161"/>
      <c r="AA48" s="161"/>
      <c r="AB48" s="161"/>
      <c r="AC48" s="469" t="s">
        <v>181</v>
      </c>
      <c r="AD48" s="470"/>
      <c r="AE48" s="470"/>
      <c r="AF48" s="470"/>
      <c r="AG48" s="471"/>
      <c r="AH48" s="446"/>
      <c r="AI48" s="446"/>
      <c r="AJ48" s="446"/>
      <c r="AK48" s="446"/>
      <c r="AL48" s="446"/>
      <c r="AM48" s="446"/>
      <c r="AN48" s="446"/>
      <c r="AO48" s="446"/>
      <c r="AP48" s="427"/>
      <c r="AQ48" s="208"/>
      <c r="AR48" s="540"/>
      <c r="AS48" s="538"/>
      <c r="BI48" s="188"/>
      <c r="BJ48" s="220" t="s">
        <v>719</v>
      </c>
      <c r="BK48" s="188">
        <v>44</v>
      </c>
      <c r="BL48" s="188" t="s">
        <v>635</v>
      </c>
      <c r="BM48" s="312">
        <f>事前登録票!AH53</f>
        <v>0</v>
      </c>
      <c r="BN48" s="275"/>
      <c r="BO48" s="292"/>
      <c r="BP48" s="293"/>
      <c r="BQ48" s="193">
        <v>144</v>
      </c>
      <c r="BR48" s="193" t="s">
        <v>525</v>
      </c>
      <c r="BS48" s="321">
        <f>事前登録票!S150</f>
        <v>0</v>
      </c>
      <c r="BU48" s="299"/>
      <c r="BV48" s="193">
        <v>264</v>
      </c>
      <c r="BW48" s="194" t="s">
        <v>529</v>
      </c>
      <c r="BX48" s="326">
        <f>事前登録票!G184</f>
        <v>0</v>
      </c>
      <c r="BY48" s="196"/>
      <c r="BZ48" s="285"/>
      <c r="CA48" s="193">
        <v>425</v>
      </c>
      <c r="CB48" s="193" t="s">
        <v>529</v>
      </c>
      <c r="CC48" s="331">
        <f>事前登録票!G215</f>
        <v>0</v>
      </c>
    </row>
    <row r="49" spans="2:81" ht="15" customHeight="1">
      <c r="B49" s="169" t="s">
        <v>289</v>
      </c>
      <c r="C49" s="161"/>
      <c r="D49" s="161"/>
      <c r="E49" s="161" t="s">
        <v>279</v>
      </c>
      <c r="F49" s="196" t="s">
        <v>705</v>
      </c>
      <c r="G49" s="196"/>
      <c r="H49" s="196"/>
      <c r="I49" s="196"/>
      <c r="J49" s="196"/>
      <c r="K49" s="196"/>
      <c r="L49" s="196"/>
      <c r="M49" s="196"/>
      <c r="N49" s="196"/>
      <c r="O49" s="196"/>
      <c r="P49" s="196"/>
      <c r="Q49" s="196"/>
      <c r="R49" s="196"/>
      <c r="S49" s="196"/>
      <c r="T49" s="196"/>
      <c r="U49" s="196"/>
      <c r="V49" s="196"/>
      <c r="W49" s="196"/>
      <c r="X49" s="161"/>
      <c r="Y49" s="161"/>
      <c r="Z49" s="161"/>
      <c r="AA49" s="161"/>
      <c r="AB49" s="161"/>
      <c r="AC49" s="469" t="s">
        <v>180</v>
      </c>
      <c r="AD49" s="470"/>
      <c r="AE49" s="470"/>
      <c r="AF49" s="470"/>
      <c r="AG49" s="471"/>
      <c r="AH49" s="446"/>
      <c r="AI49" s="446"/>
      <c r="AJ49" s="446"/>
      <c r="AK49" s="446"/>
      <c r="AL49" s="446"/>
      <c r="AM49" s="446"/>
      <c r="AN49" s="446"/>
      <c r="AO49" s="446"/>
      <c r="AP49" s="427"/>
      <c r="AQ49" s="208" t="s">
        <v>217</v>
      </c>
      <c r="AR49" s="540"/>
      <c r="AS49" s="538"/>
      <c r="BI49" s="193"/>
      <c r="BJ49" s="224"/>
      <c r="BK49" s="193">
        <v>45</v>
      </c>
      <c r="BL49" s="193" t="s">
        <v>650</v>
      </c>
      <c r="BM49" s="313">
        <f>事前登録票!AH54</f>
        <v>0</v>
      </c>
      <c r="BN49" s="275"/>
      <c r="BO49" s="292"/>
      <c r="BP49" s="293"/>
      <c r="BQ49" s="193">
        <v>145</v>
      </c>
      <c r="BR49" s="193" t="s">
        <v>681</v>
      </c>
      <c r="BS49" s="321">
        <f>事前登録票!W150</f>
        <v>0</v>
      </c>
      <c r="BU49" s="299"/>
      <c r="BV49" s="193">
        <v>265</v>
      </c>
      <c r="BW49" s="194" t="s">
        <v>678</v>
      </c>
      <c r="BX49" s="327">
        <f>事前登録票!T184</f>
        <v>0</v>
      </c>
      <c r="BY49" s="278"/>
      <c r="BZ49" s="285"/>
      <c r="CA49" s="193">
        <v>426</v>
      </c>
      <c r="CB49" s="193" t="s">
        <v>523</v>
      </c>
      <c r="CC49" s="323">
        <f>事前登録票!T215</f>
        <v>0</v>
      </c>
    </row>
    <row r="50" spans="2:81" ht="15" customHeight="1">
      <c r="B50" s="169"/>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469" t="s">
        <v>182</v>
      </c>
      <c r="AD50" s="470"/>
      <c r="AE50" s="470"/>
      <c r="AF50" s="470"/>
      <c r="AG50" s="471"/>
      <c r="AH50" s="508">
        <f>IF(DATEDIF(AH49,AH48,"Y")&gt;=122,"0",DATEDIF(AH49,AH48,"Y"))</f>
        <v>0</v>
      </c>
      <c r="AI50" s="508"/>
      <c r="AJ50" s="508"/>
      <c r="AK50" s="508"/>
      <c r="AL50" s="508"/>
      <c r="AM50" s="508"/>
      <c r="AN50" s="508"/>
      <c r="AO50" s="508"/>
      <c r="AP50" s="509"/>
      <c r="AQ50" s="208" t="s">
        <v>218</v>
      </c>
      <c r="AR50" s="540"/>
      <c r="AS50" s="538"/>
      <c r="BI50" s="193"/>
      <c r="BJ50" s="230"/>
      <c r="BK50" s="193">
        <v>46</v>
      </c>
      <c r="BL50" s="193" t="s">
        <v>651</v>
      </c>
      <c r="BM50" s="314">
        <f>事前登録票!AH55</f>
        <v>0</v>
      </c>
      <c r="BN50" s="275"/>
      <c r="BO50" s="292"/>
      <c r="BP50" s="293"/>
      <c r="BQ50" s="193">
        <v>146</v>
      </c>
      <c r="BR50" s="193" t="s">
        <v>530</v>
      </c>
      <c r="BS50" s="322">
        <f>事前登録票!Z150</f>
        <v>0</v>
      </c>
      <c r="BU50" s="299"/>
      <c r="BV50" s="193">
        <v>266</v>
      </c>
      <c r="BW50" s="194" t="s">
        <v>679</v>
      </c>
      <c r="BX50" s="327">
        <f>事前登録票!X184</f>
        <v>0</v>
      </c>
      <c r="BY50" s="278"/>
      <c r="BZ50" s="285"/>
      <c r="CA50" s="193">
        <v>427</v>
      </c>
      <c r="CB50" s="193" t="s">
        <v>523</v>
      </c>
      <c r="CC50" s="323">
        <f>事前登録票!X215</f>
        <v>0</v>
      </c>
    </row>
    <row r="51" spans="2:81" ht="15" customHeight="1">
      <c r="B51" s="169"/>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469" t="s">
        <v>183</v>
      </c>
      <c r="AD51" s="470"/>
      <c r="AE51" s="470"/>
      <c r="AF51" s="470"/>
      <c r="AG51" s="471"/>
      <c r="AH51" s="419"/>
      <c r="AI51" s="419"/>
      <c r="AJ51" s="419"/>
      <c r="AK51" s="419"/>
      <c r="AL51" s="419"/>
      <c r="AM51" s="419"/>
      <c r="AN51" s="419"/>
      <c r="AO51" s="419"/>
      <c r="AP51" s="390"/>
      <c r="AQ51" s="208"/>
      <c r="AR51" s="540"/>
      <c r="AS51" s="538"/>
      <c r="BI51" s="193"/>
      <c r="BJ51" s="230"/>
      <c r="BK51" s="193">
        <v>47</v>
      </c>
      <c r="BL51" s="193" t="s">
        <v>652</v>
      </c>
      <c r="BM51" s="314">
        <f>事前登録票!AH56</f>
        <v>0</v>
      </c>
      <c r="BN51" s="275"/>
      <c r="BO51" s="292"/>
      <c r="BP51" s="293"/>
      <c r="BQ51" s="193">
        <v>147</v>
      </c>
      <c r="BR51" s="193" t="s">
        <v>689</v>
      </c>
      <c r="BS51" s="323">
        <f>事前登録票!AD150</f>
        <v>0</v>
      </c>
      <c r="BU51" s="299"/>
      <c r="BV51" s="193">
        <v>267</v>
      </c>
      <c r="BW51" s="194" t="s">
        <v>526</v>
      </c>
      <c r="BX51" s="326">
        <f>事前登録票!AA184</f>
        <v>0</v>
      </c>
      <c r="BY51" s="196"/>
      <c r="BZ51" s="285"/>
      <c r="CA51" s="193">
        <v>428</v>
      </c>
      <c r="CB51" s="193" t="s">
        <v>526</v>
      </c>
      <c r="CC51" s="331">
        <f>事前登録票!AA215</f>
        <v>0</v>
      </c>
    </row>
    <row r="52" spans="2:81" ht="15" customHeight="1">
      <c r="B52" s="160"/>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469" t="s">
        <v>184</v>
      </c>
      <c r="AD52" s="470"/>
      <c r="AE52" s="470"/>
      <c r="AF52" s="470"/>
      <c r="AG52" s="471"/>
      <c r="AH52" s="446"/>
      <c r="AI52" s="446"/>
      <c r="AJ52" s="446"/>
      <c r="AK52" s="446"/>
      <c r="AL52" s="446"/>
      <c r="AM52" s="446"/>
      <c r="AN52" s="446"/>
      <c r="AO52" s="446"/>
      <c r="AP52" s="427"/>
      <c r="AQ52" s="208"/>
      <c r="AR52" s="540"/>
      <c r="AS52" s="538"/>
      <c r="BI52" s="193"/>
      <c r="BJ52" s="224"/>
      <c r="BK52" s="193">
        <v>48</v>
      </c>
      <c r="BL52" s="193" t="s">
        <v>653</v>
      </c>
      <c r="BM52" s="313">
        <f>事前登録票!AH57</f>
        <v>0</v>
      </c>
      <c r="BN52" s="275"/>
      <c r="BO52" s="292"/>
      <c r="BP52" s="293"/>
      <c r="BQ52" s="193">
        <v>148</v>
      </c>
      <c r="BR52" s="193" t="s">
        <v>690</v>
      </c>
      <c r="BS52" s="323">
        <f>事前登録票!AH150</f>
        <v>0</v>
      </c>
      <c r="BU52" s="299"/>
      <c r="BV52" s="193">
        <v>268</v>
      </c>
      <c r="BW52" s="194" t="s">
        <v>680</v>
      </c>
      <c r="BX52" s="328">
        <f>事前登録票!AK184</f>
        <v>0</v>
      </c>
      <c r="BY52" s="279"/>
      <c r="BZ52" s="285"/>
      <c r="CA52" s="193">
        <v>429</v>
      </c>
      <c r="CB52" s="193" t="s">
        <v>682</v>
      </c>
      <c r="CC52" s="332">
        <f>事前登録票!AK215</f>
        <v>0</v>
      </c>
    </row>
    <row r="53" spans="2:81" ht="15" customHeight="1" thickBot="1">
      <c r="B53" s="238" t="s">
        <v>148</v>
      </c>
      <c r="C53" s="161"/>
      <c r="D53" s="161"/>
      <c r="E53" s="161"/>
      <c r="F53" s="161"/>
      <c r="G53" s="161"/>
      <c r="H53" s="161"/>
      <c r="I53" s="161"/>
      <c r="J53" s="161"/>
      <c r="K53" s="161"/>
      <c r="L53" s="161"/>
      <c r="M53" s="161"/>
      <c r="N53" s="161"/>
      <c r="O53" s="161"/>
      <c r="P53" s="161"/>
      <c r="Q53" s="161"/>
      <c r="R53" s="161"/>
      <c r="S53" s="161"/>
      <c r="T53" s="161"/>
      <c r="U53" s="161"/>
      <c r="V53" s="161"/>
      <c r="W53" s="161"/>
      <c r="X53" s="161"/>
      <c r="Y53" s="240"/>
      <c r="Z53" s="240"/>
      <c r="AA53" s="240"/>
      <c r="AB53" s="240"/>
      <c r="AC53" s="469" t="s">
        <v>164</v>
      </c>
      <c r="AD53" s="470"/>
      <c r="AE53" s="470"/>
      <c r="AF53" s="470"/>
      <c r="AG53" s="471"/>
      <c r="AH53" s="419"/>
      <c r="AI53" s="419"/>
      <c r="AJ53" s="419"/>
      <c r="AK53" s="419"/>
      <c r="AL53" s="419"/>
      <c r="AM53" s="419"/>
      <c r="AN53" s="419"/>
      <c r="AO53" s="419"/>
      <c r="AP53" s="390"/>
      <c r="AQ53" s="208"/>
      <c r="AR53" s="540"/>
      <c r="AS53" s="538"/>
      <c r="BI53" s="200"/>
      <c r="BJ53" s="231"/>
      <c r="BK53" s="200">
        <v>49</v>
      </c>
      <c r="BL53" s="200" t="s">
        <v>656</v>
      </c>
      <c r="BM53" s="315">
        <f>事前登録票!AH58</f>
        <v>0</v>
      </c>
      <c r="BN53" s="275"/>
      <c r="BO53" s="294"/>
      <c r="BP53" s="295"/>
      <c r="BQ53" s="193">
        <v>149</v>
      </c>
      <c r="BR53" s="193" t="s">
        <v>526</v>
      </c>
      <c r="BS53" s="321">
        <f>事前登録票!AK150</f>
        <v>0</v>
      </c>
      <c r="BU53" s="300"/>
      <c r="BV53" s="200">
        <v>269</v>
      </c>
      <c r="BW53" s="199" t="s">
        <v>540</v>
      </c>
      <c r="BX53" s="329">
        <f>事前登録票!AP184</f>
        <v>0</v>
      </c>
      <c r="BY53" s="196"/>
      <c r="BZ53" s="286"/>
      <c r="CA53" s="200">
        <v>430</v>
      </c>
      <c r="CB53" s="200" t="s">
        <v>540</v>
      </c>
      <c r="CC53" s="333">
        <f>事前登録票!AP215</f>
        <v>0</v>
      </c>
    </row>
    <row r="54" spans="2:81" ht="15" customHeight="1" thickBot="1">
      <c r="B54" s="169" t="s">
        <v>278</v>
      </c>
      <c r="C54" s="161"/>
      <c r="D54" s="161"/>
      <c r="E54" s="161" t="s">
        <v>279</v>
      </c>
      <c r="F54" s="518">
        <f>リスト!D9</f>
        <v>43556</v>
      </c>
      <c r="G54" s="518"/>
      <c r="H54" s="518"/>
      <c r="I54" s="518"/>
      <c r="J54" s="518"/>
      <c r="K54" s="518"/>
      <c r="L54" s="196" t="s">
        <v>225</v>
      </c>
      <c r="M54" s="518">
        <f>リスト!F9</f>
        <v>45382</v>
      </c>
      <c r="N54" s="518"/>
      <c r="O54" s="518"/>
      <c r="P54" s="518"/>
      <c r="Q54" s="518"/>
      <c r="R54" s="518"/>
      <c r="S54" s="196" t="s">
        <v>290</v>
      </c>
      <c r="T54" s="196"/>
      <c r="U54" s="196"/>
      <c r="V54" s="196"/>
      <c r="W54" s="196"/>
      <c r="X54" s="161"/>
      <c r="Y54" s="161"/>
      <c r="Z54" s="161"/>
      <c r="AA54" s="161"/>
      <c r="AB54" s="161"/>
      <c r="AC54" s="469" t="s">
        <v>179</v>
      </c>
      <c r="AD54" s="470"/>
      <c r="AE54" s="470"/>
      <c r="AF54" s="470"/>
      <c r="AG54" s="471"/>
      <c r="AH54" s="419"/>
      <c r="AI54" s="419"/>
      <c r="AJ54" s="419"/>
      <c r="AK54" s="419"/>
      <c r="AL54" s="419"/>
      <c r="AM54" s="419"/>
      <c r="AN54" s="419"/>
      <c r="AO54" s="419"/>
      <c r="AP54" s="390"/>
      <c r="AQ54" s="208"/>
      <c r="AR54" s="540"/>
      <c r="AS54" s="538"/>
      <c r="BI54" s="188"/>
      <c r="BJ54" s="220" t="s">
        <v>720</v>
      </c>
      <c r="BK54" s="188">
        <v>50</v>
      </c>
      <c r="BL54" s="188" t="s">
        <v>631</v>
      </c>
      <c r="BM54" s="312">
        <f>事前登録票!AM60</f>
        <v>0</v>
      </c>
      <c r="BN54" s="275"/>
      <c r="BO54" s="296"/>
      <c r="BP54" s="297"/>
      <c r="BQ54" s="200">
        <v>150</v>
      </c>
      <c r="BR54" s="200" t="s">
        <v>540</v>
      </c>
      <c r="BS54" s="324">
        <f>事前登録票!AP150</f>
        <v>0</v>
      </c>
      <c r="BU54" s="301"/>
      <c r="BV54" s="188">
        <v>270</v>
      </c>
      <c r="BW54" s="189" t="s">
        <v>677</v>
      </c>
      <c r="BX54" s="325">
        <f>事前登録票!E185</f>
        <v>0</v>
      </c>
      <c r="BY54" s="277"/>
      <c r="BZ54" s="284"/>
      <c r="CA54" s="188">
        <v>431</v>
      </c>
      <c r="CB54" s="188" t="s">
        <v>677</v>
      </c>
      <c r="CC54" s="319">
        <f>事前登録票!E216</f>
        <v>0</v>
      </c>
    </row>
    <row r="55" spans="2:81" ht="15" customHeight="1">
      <c r="B55" s="169"/>
      <c r="C55" s="161"/>
      <c r="D55" s="161"/>
      <c r="E55" s="161"/>
      <c r="F55" s="196" t="s">
        <v>291</v>
      </c>
      <c r="G55" s="196"/>
      <c r="H55" s="196"/>
      <c r="I55" s="196"/>
      <c r="J55" s="196"/>
      <c r="K55" s="196"/>
      <c r="L55" s="196"/>
      <c r="M55" s="196"/>
      <c r="N55" s="196"/>
      <c r="O55" s="196"/>
      <c r="P55" s="196"/>
      <c r="Q55" s="196"/>
      <c r="R55" s="196"/>
      <c r="S55" s="196"/>
      <c r="T55" s="196"/>
      <c r="U55" s="196"/>
      <c r="V55" s="196"/>
      <c r="W55" s="196"/>
      <c r="X55" s="161"/>
      <c r="Y55" s="161"/>
      <c r="Z55" s="161"/>
      <c r="AA55" s="161"/>
      <c r="AB55" s="161"/>
      <c r="AC55" s="469" t="s">
        <v>181</v>
      </c>
      <c r="AD55" s="470"/>
      <c r="AE55" s="470"/>
      <c r="AF55" s="470"/>
      <c r="AG55" s="471"/>
      <c r="AH55" s="425"/>
      <c r="AI55" s="425"/>
      <c r="AJ55" s="425"/>
      <c r="AK55" s="425"/>
      <c r="AL55" s="425"/>
      <c r="AM55" s="425"/>
      <c r="AN55" s="425"/>
      <c r="AO55" s="425"/>
      <c r="AP55" s="426"/>
      <c r="AQ55" s="208"/>
      <c r="AR55" s="540"/>
      <c r="AS55" s="538"/>
      <c r="BI55" s="193"/>
      <c r="BJ55" s="224"/>
      <c r="BK55" s="193">
        <v>51</v>
      </c>
      <c r="BL55" s="193" t="s">
        <v>657</v>
      </c>
      <c r="BM55" s="313">
        <f>事前登録票!AM62</f>
        <v>0</v>
      </c>
      <c r="BN55" s="275"/>
      <c r="BO55" s="290" t="s">
        <v>736</v>
      </c>
      <c r="BP55" s="291" t="s">
        <v>735</v>
      </c>
      <c r="BQ55" s="188">
        <v>151</v>
      </c>
      <c r="BR55" s="188" t="s">
        <v>528</v>
      </c>
      <c r="BS55" s="319">
        <f>事前登録票!H151</f>
        <v>0</v>
      </c>
      <c r="BU55" s="299"/>
      <c r="BV55" s="193">
        <v>271</v>
      </c>
      <c r="BW55" s="194" t="s">
        <v>529</v>
      </c>
      <c r="BX55" s="326">
        <f>事前登録票!G185</f>
        <v>0</v>
      </c>
      <c r="BY55" s="196"/>
      <c r="BZ55" s="285"/>
      <c r="CA55" s="193">
        <v>432</v>
      </c>
      <c r="CB55" s="193" t="s">
        <v>529</v>
      </c>
      <c r="CC55" s="331">
        <f>事前登録票!G216</f>
        <v>0</v>
      </c>
    </row>
    <row r="56" spans="2:81" ht="15" customHeight="1" thickBot="1">
      <c r="B56" s="169" t="s">
        <v>288</v>
      </c>
      <c r="C56" s="161"/>
      <c r="D56" s="161"/>
      <c r="E56" s="161" t="s">
        <v>279</v>
      </c>
      <c r="F56" s="518">
        <f>リスト!F7</f>
        <v>45382</v>
      </c>
      <c r="G56" s="518"/>
      <c r="H56" s="518"/>
      <c r="I56" s="518"/>
      <c r="J56" s="518"/>
      <c r="K56" s="518"/>
      <c r="L56" s="196" t="s">
        <v>704</v>
      </c>
      <c r="M56" s="196"/>
      <c r="N56" s="196"/>
      <c r="O56" s="196"/>
      <c r="P56" s="196"/>
      <c r="Q56" s="196"/>
      <c r="R56" s="196"/>
      <c r="S56" s="196"/>
      <c r="T56" s="196"/>
      <c r="U56" s="196"/>
      <c r="V56" s="196"/>
      <c r="W56" s="196"/>
      <c r="X56" s="161"/>
      <c r="Y56" s="161"/>
      <c r="Z56" s="161"/>
      <c r="AA56" s="161"/>
      <c r="AB56" s="161"/>
      <c r="AC56" s="469" t="s">
        <v>180</v>
      </c>
      <c r="AD56" s="470"/>
      <c r="AE56" s="470"/>
      <c r="AF56" s="470"/>
      <c r="AG56" s="471"/>
      <c r="AH56" s="425"/>
      <c r="AI56" s="425"/>
      <c r="AJ56" s="425"/>
      <c r="AK56" s="425"/>
      <c r="AL56" s="425"/>
      <c r="AM56" s="425"/>
      <c r="AN56" s="425"/>
      <c r="AO56" s="425"/>
      <c r="AP56" s="426"/>
      <c r="AQ56" s="208" t="s">
        <v>217</v>
      </c>
      <c r="AR56" s="540"/>
      <c r="AS56" s="538"/>
      <c r="BI56" s="200"/>
      <c r="BJ56" s="245"/>
      <c r="BK56" s="200">
        <v>52</v>
      </c>
      <c r="BL56" s="200" t="s">
        <v>634</v>
      </c>
      <c r="BM56" s="314">
        <f>事前登録票!AM63</f>
        <v>0</v>
      </c>
      <c r="BN56" s="275"/>
      <c r="BO56" s="292"/>
      <c r="BP56" s="293"/>
      <c r="BQ56" s="193">
        <v>152</v>
      </c>
      <c r="BR56" s="193" t="s">
        <v>531</v>
      </c>
      <c r="BS56" s="320">
        <f>事前登録票!J151</f>
        <v>0</v>
      </c>
      <c r="BU56" s="299"/>
      <c r="BV56" s="193">
        <v>272</v>
      </c>
      <c r="BW56" s="194" t="s">
        <v>678</v>
      </c>
      <c r="BX56" s="327">
        <f>事前登録票!T185</f>
        <v>0</v>
      </c>
      <c r="BY56" s="278"/>
      <c r="BZ56" s="285"/>
      <c r="CA56" s="193">
        <v>433</v>
      </c>
      <c r="CB56" s="193" t="s">
        <v>523</v>
      </c>
      <c r="CC56" s="323">
        <f>事前登録票!T216</f>
        <v>0</v>
      </c>
    </row>
    <row r="57" spans="2:81" ht="15" customHeight="1">
      <c r="B57" s="169" t="s">
        <v>289</v>
      </c>
      <c r="C57" s="161"/>
      <c r="D57" s="161"/>
      <c r="E57" s="161" t="s">
        <v>279</v>
      </c>
      <c r="F57" s="196" t="s">
        <v>705</v>
      </c>
      <c r="G57" s="196"/>
      <c r="H57" s="196"/>
      <c r="I57" s="196"/>
      <c r="J57" s="196"/>
      <c r="K57" s="196"/>
      <c r="L57" s="196"/>
      <c r="M57" s="196"/>
      <c r="N57" s="196"/>
      <c r="O57" s="196"/>
      <c r="P57" s="196"/>
      <c r="Q57" s="196"/>
      <c r="R57" s="196"/>
      <c r="S57" s="196"/>
      <c r="T57" s="196"/>
      <c r="U57" s="196"/>
      <c r="V57" s="196"/>
      <c r="W57" s="196"/>
      <c r="X57" s="161"/>
      <c r="Y57" s="161"/>
      <c r="Z57" s="161"/>
      <c r="AA57" s="161"/>
      <c r="AB57" s="161"/>
      <c r="AC57" s="469" t="s">
        <v>182</v>
      </c>
      <c r="AD57" s="470"/>
      <c r="AE57" s="470"/>
      <c r="AF57" s="470"/>
      <c r="AG57" s="471"/>
      <c r="AH57" s="472">
        <f>DATEDIF(AH56,AH55,"Y")</f>
        <v>0</v>
      </c>
      <c r="AI57" s="472"/>
      <c r="AJ57" s="472"/>
      <c r="AK57" s="472"/>
      <c r="AL57" s="472"/>
      <c r="AM57" s="472"/>
      <c r="AN57" s="472"/>
      <c r="AO57" s="472"/>
      <c r="AP57" s="473"/>
      <c r="AQ57" s="208" t="s">
        <v>218</v>
      </c>
      <c r="AR57" s="540"/>
      <c r="AS57" s="538"/>
      <c r="BI57" s="188"/>
      <c r="BJ57" s="220" t="s">
        <v>721</v>
      </c>
      <c r="BK57" s="188">
        <v>53</v>
      </c>
      <c r="BL57" s="188" t="s">
        <v>631</v>
      </c>
      <c r="BM57" s="312">
        <f>事前登録票!AM67</f>
        <v>0</v>
      </c>
      <c r="BN57" s="275"/>
      <c r="BO57" s="292"/>
      <c r="BP57" s="293"/>
      <c r="BQ57" s="193">
        <v>153</v>
      </c>
      <c r="BR57" s="193" t="s">
        <v>529</v>
      </c>
      <c r="BS57" s="321">
        <f>事前登録票!M151</f>
        <v>0</v>
      </c>
      <c r="BU57" s="299"/>
      <c r="BV57" s="193">
        <v>273</v>
      </c>
      <c r="BW57" s="194" t="s">
        <v>679</v>
      </c>
      <c r="BX57" s="327">
        <f>事前登録票!X185</f>
        <v>0</v>
      </c>
      <c r="BY57" s="278"/>
      <c r="BZ57" s="285"/>
      <c r="CA57" s="193">
        <v>434</v>
      </c>
      <c r="CB57" s="193" t="s">
        <v>523</v>
      </c>
      <c r="CC57" s="323">
        <f>事前登録票!X216</f>
        <v>0</v>
      </c>
    </row>
    <row r="58" spans="2:81" ht="15" customHeight="1" thickBot="1">
      <c r="B58" s="165"/>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386" t="s">
        <v>185</v>
      </c>
      <c r="AD58" s="430"/>
      <c r="AE58" s="430"/>
      <c r="AF58" s="430"/>
      <c r="AG58" s="431"/>
      <c r="AH58" s="421"/>
      <c r="AI58" s="421"/>
      <c r="AJ58" s="421"/>
      <c r="AK58" s="421"/>
      <c r="AL58" s="421"/>
      <c r="AM58" s="421"/>
      <c r="AN58" s="421"/>
      <c r="AO58" s="421"/>
      <c r="AP58" s="393"/>
      <c r="AQ58" s="215"/>
      <c r="AR58" s="476"/>
      <c r="AS58" s="539"/>
      <c r="BI58" s="193"/>
      <c r="BJ58" s="224"/>
      <c r="BK58" s="193">
        <v>54</v>
      </c>
      <c r="BL58" s="193" t="s">
        <v>657</v>
      </c>
      <c r="BM58" s="313">
        <f>事前登録票!AM69</f>
        <v>0</v>
      </c>
      <c r="BN58" s="275"/>
      <c r="BO58" s="292"/>
      <c r="BP58" s="293"/>
      <c r="BQ58" s="193">
        <v>154</v>
      </c>
      <c r="BR58" s="193" t="s">
        <v>525</v>
      </c>
      <c r="BS58" s="321">
        <f>事前登録票!S151</f>
        <v>0</v>
      </c>
      <c r="BU58" s="299"/>
      <c r="BV58" s="193">
        <v>274</v>
      </c>
      <c r="BW58" s="194" t="s">
        <v>526</v>
      </c>
      <c r="BX58" s="326">
        <f>事前登録票!AA185</f>
        <v>0</v>
      </c>
      <c r="BY58" s="196"/>
      <c r="BZ58" s="285"/>
      <c r="CA58" s="193">
        <v>435</v>
      </c>
      <c r="CB58" s="193" t="s">
        <v>526</v>
      </c>
      <c r="CC58" s="331">
        <f>事前登録票!AA216</f>
        <v>0</v>
      </c>
    </row>
    <row r="59" spans="2:81" ht="15" customHeight="1" thickBot="1">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4"/>
      <c r="Z59" s="164"/>
      <c r="AA59" s="164"/>
      <c r="AB59" s="164"/>
      <c r="AC59" s="164"/>
      <c r="AD59" s="164"/>
      <c r="AE59" s="164"/>
      <c r="AF59" s="164"/>
      <c r="AG59" s="164"/>
      <c r="AH59" s="164"/>
      <c r="AI59" s="164"/>
      <c r="AJ59" s="164"/>
      <c r="AK59" s="164"/>
      <c r="AL59" s="161"/>
      <c r="AP59" s="161"/>
      <c r="AQ59" s="161"/>
      <c r="AR59" s="161"/>
      <c r="AS59" s="164"/>
      <c r="BI59" s="193"/>
      <c r="BJ59" s="230"/>
      <c r="BK59" s="193">
        <v>55</v>
      </c>
      <c r="BL59" s="193" t="s">
        <v>172</v>
      </c>
      <c r="BM59" s="314">
        <f>事前登録票!AM70</f>
        <v>0</v>
      </c>
      <c r="BN59" s="275"/>
      <c r="BO59" s="292"/>
      <c r="BP59" s="293"/>
      <c r="BQ59" s="193">
        <v>155</v>
      </c>
      <c r="BR59" s="193" t="s">
        <v>681</v>
      </c>
      <c r="BS59" s="321">
        <f>事前登録票!W151</f>
        <v>0</v>
      </c>
      <c r="BU59" s="299"/>
      <c r="BV59" s="193">
        <v>275</v>
      </c>
      <c r="BW59" s="194" t="s">
        <v>680</v>
      </c>
      <c r="BX59" s="328">
        <f>事前登録票!AK185</f>
        <v>0</v>
      </c>
      <c r="BY59" s="279"/>
      <c r="BZ59" s="285"/>
      <c r="CA59" s="193">
        <v>436</v>
      </c>
      <c r="CB59" s="193" t="s">
        <v>682</v>
      </c>
      <c r="CC59" s="332">
        <f>事前登録票!AK216</f>
        <v>0</v>
      </c>
    </row>
    <row r="60" spans="2:81" ht="15" customHeight="1" thickBot="1">
      <c r="B60" s="166" t="s">
        <v>771</v>
      </c>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217"/>
      <c r="AH60" s="445" t="s">
        <v>186</v>
      </c>
      <c r="AI60" s="445"/>
      <c r="AJ60" s="445"/>
      <c r="AK60" s="445"/>
      <c r="AL60" s="445"/>
      <c r="AM60" s="445"/>
      <c r="AN60" s="445"/>
      <c r="AO60" s="445"/>
      <c r="AP60" s="445"/>
      <c r="AQ60" s="445"/>
      <c r="AR60" s="545" t="s">
        <v>702</v>
      </c>
      <c r="AS60" s="546"/>
      <c r="BI60" s="193"/>
      <c r="BJ60" s="230"/>
      <c r="BK60" s="193">
        <v>56</v>
      </c>
      <c r="BL60" s="193" t="s">
        <v>172</v>
      </c>
      <c r="BM60" s="314">
        <f>事前登録票!AM71</f>
        <v>0</v>
      </c>
      <c r="BN60" s="275"/>
      <c r="BO60" s="292"/>
      <c r="BP60" s="293"/>
      <c r="BQ60" s="193">
        <v>156</v>
      </c>
      <c r="BR60" s="193" t="s">
        <v>530</v>
      </c>
      <c r="BS60" s="322">
        <f>事前登録票!Z151</f>
        <v>0</v>
      </c>
      <c r="BU60" s="300"/>
      <c r="BV60" s="200">
        <v>276</v>
      </c>
      <c r="BW60" s="199" t="s">
        <v>540</v>
      </c>
      <c r="BX60" s="329">
        <f>事前登録票!AP185</f>
        <v>0</v>
      </c>
      <c r="BY60" s="196"/>
      <c r="BZ60" s="286"/>
      <c r="CA60" s="200">
        <v>437</v>
      </c>
      <c r="CB60" s="200" t="s">
        <v>540</v>
      </c>
      <c r="CC60" s="333">
        <f>事前登録票!AP216</f>
        <v>0</v>
      </c>
    </row>
    <row r="61" spans="2:81" ht="15" customHeight="1" thickBot="1">
      <c r="B61" s="168" t="s">
        <v>278</v>
      </c>
      <c r="C61" s="240"/>
      <c r="D61" s="240"/>
      <c r="E61" s="240" t="s">
        <v>279</v>
      </c>
      <c r="F61" s="240" t="s">
        <v>302</v>
      </c>
      <c r="G61" s="240"/>
      <c r="H61" s="240"/>
      <c r="I61" s="240"/>
      <c r="J61" s="240"/>
      <c r="K61" s="240"/>
      <c r="L61" s="240"/>
      <c r="M61" s="240"/>
      <c r="N61" s="450">
        <f>リスト!D7</f>
        <v>41730</v>
      </c>
      <c r="O61" s="450"/>
      <c r="P61" s="450"/>
      <c r="Q61" s="450"/>
      <c r="R61" s="450"/>
      <c r="S61" s="450"/>
      <c r="T61" s="240" t="s">
        <v>225</v>
      </c>
      <c r="U61" s="450">
        <f>リスト!F7</f>
        <v>45382</v>
      </c>
      <c r="V61" s="450"/>
      <c r="W61" s="450"/>
      <c r="X61" s="450"/>
      <c r="Y61" s="450"/>
      <c r="Z61" s="450"/>
      <c r="AA61" s="240"/>
      <c r="AB61" s="466">
        <f>YEARFRAC(N61,U61)</f>
        <v>10</v>
      </c>
      <c r="AC61" s="466"/>
      <c r="AD61" s="240" t="s">
        <v>281</v>
      </c>
      <c r="AE61" s="240"/>
      <c r="AF61" s="240"/>
      <c r="AG61" s="247"/>
      <c r="AH61" s="248"/>
      <c r="AI61" s="248"/>
      <c r="AJ61" s="248"/>
      <c r="AK61" s="248"/>
      <c r="AL61" s="248"/>
      <c r="AM61" s="178"/>
      <c r="AN61" s="178"/>
      <c r="AO61" s="178"/>
      <c r="AP61" s="178"/>
      <c r="AQ61" s="178"/>
      <c r="AR61" s="469"/>
      <c r="AS61" s="537"/>
      <c r="BI61" s="193"/>
      <c r="BJ61" s="230"/>
      <c r="BK61" s="200">
        <v>57</v>
      </c>
      <c r="BL61" s="193" t="s">
        <v>710</v>
      </c>
      <c r="BM61" s="314">
        <f>事前登録票!AM72</f>
        <v>0</v>
      </c>
      <c r="BN61" s="275"/>
      <c r="BO61" s="292"/>
      <c r="BP61" s="293"/>
      <c r="BQ61" s="193">
        <v>157</v>
      </c>
      <c r="BR61" s="193" t="s">
        <v>689</v>
      </c>
      <c r="BS61" s="323">
        <f>AD151</f>
        <v>0</v>
      </c>
      <c r="BU61" s="301"/>
      <c r="BV61" s="188">
        <v>277</v>
      </c>
      <c r="BW61" s="189" t="s">
        <v>677</v>
      </c>
      <c r="BX61" s="330">
        <f>E186</f>
        <v>0</v>
      </c>
      <c r="BY61" s="280"/>
      <c r="BZ61" s="284"/>
      <c r="CA61" s="188">
        <v>438</v>
      </c>
      <c r="CB61" s="188" t="s">
        <v>677</v>
      </c>
      <c r="CC61" s="319">
        <f>事前登録票!E217</f>
        <v>0</v>
      </c>
    </row>
    <row r="62" spans="2:81" ht="15" customHeight="1">
      <c r="B62" s="160"/>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237"/>
      <c r="AH62" s="414" t="s">
        <v>187</v>
      </c>
      <c r="AI62" s="414"/>
      <c r="AJ62" s="414"/>
      <c r="AK62" s="414"/>
      <c r="AL62" s="414"/>
      <c r="AM62" s="414"/>
      <c r="AN62" s="414"/>
      <c r="AO62" s="414"/>
      <c r="AP62" s="414"/>
      <c r="AQ62" s="388"/>
      <c r="AR62" s="540"/>
      <c r="AS62" s="538"/>
      <c r="BI62" s="188"/>
      <c r="BJ62" s="220" t="s">
        <v>722</v>
      </c>
      <c r="BK62" s="188">
        <v>58</v>
      </c>
      <c r="BL62" s="188" t="s">
        <v>631</v>
      </c>
      <c r="BM62" s="312">
        <f>事前登録票!AM74</f>
        <v>0</v>
      </c>
      <c r="BN62" s="275"/>
      <c r="BO62" s="292"/>
      <c r="BP62" s="293"/>
      <c r="BQ62" s="193">
        <v>158</v>
      </c>
      <c r="BR62" s="193" t="s">
        <v>690</v>
      </c>
      <c r="BS62" s="323">
        <f>AH151</f>
        <v>0</v>
      </c>
      <c r="BU62" s="299"/>
      <c r="BV62" s="193">
        <v>278</v>
      </c>
      <c r="BW62" s="194" t="s">
        <v>529</v>
      </c>
      <c r="BX62" s="321">
        <f>G186</f>
        <v>0</v>
      </c>
      <c r="BY62" s="196"/>
      <c r="BZ62" s="285"/>
      <c r="CA62" s="193">
        <v>439</v>
      </c>
      <c r="CB62" s="193" t="s">
        <v>529</v>
      </c>
      <c r="CC62" s="331">
        <f>事前登録票!G217</f>
        <v>0</v>
      </c>
    </row>
    <row r="63" spans="2:81" ht="15" customHeight="1">
      <c r="B63" s="159" t="s">
        <v>200</v>
      </c>
      <c r="C63" s="178" t="s">
        <v>315</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7"/>
      <c r="AD63" s="177"/>
      <c r="AE63" s="177"/>
      <c r="AF63" s="177"/>
      <c r="AG63" s="177"/>
      <c r="AH63" s="388" t="s">
        <v>173</v>
      </c>
      <c r="AI63" s="448"/>
      <c r="AJ63" s="448"/>
      <c r="AK63" s="448"/>
      <c r="AL63" s="449"/>
      <c r="AM63" s="427"/>
      <c r="AN63" s="428"/>
      <c r="AO63" s="428"/>
      <c r="AP63" s="428"/>
      <c r="AQ63" s="428"/>
      <c r="AR63" s="540"/>
      <c r="AS63" s="538"/>
      <c r="BI63" s="193"/>
      <c r="BJ63" s="224"/>
      <c r="BK63" s="193">
        <v>59</v>
      </c>
      <c r="BL63" s="193" t="s">
        <v>657</v>
      </c>
      <c r="BM63" s="313">
        <f>事前登録票!AM75</f>
        <v>0</v>
      </c>
      <c r="BN63" s="275"/>
      <c r="BO63" s="294"/>
      <c r="BP63" s="295"/>
      <c r="BQ63" s="193">
        <v>159</v>
      </c>
      <c r="BR63" s="193" t="s">
        <v>526</v>
      </c>
      <c r="BS63" s="321">
        <f>事前登録票!AK151</f>
        <v>0</v>
      </c>
      <c r="BU63" s="299"/>
      <c r="BV63" s="193">
        <v>279</v>
      </c>
      <c r="BW63" s="194" t="s">
        <v>678</v>
      </c>
      <c r="BX63" s="327">
        <f>事前登録票!T186</f>
        <v>0</v>
      </c>
      <c r="BY63" s="278"/>
      <c r="BZ63" s="285"/>
      <c r="CA63" s="193">
        <v>440</v>
      </c>
      <c r="CB63" s="193" t="s">
        <v>523</v>
      </c>
      <c r="CC63" s="323">
        <f>事前登録票!T217</f>
        <v>0</v>
      </c>
    </row>
    <row r="64" spans="2:81" ht="15" customHeight="1" thickBot="1">
      <c r="B64" s="159" t="s">
        <v>201</v>
      </c>
      <c r="C64" s="178" t="s">
        <v>316</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540"/>
      <c r="AS64" s="538"/>
      <c r="BI64" s="193"/>
      <c r="BJ64" s="230"/>
      <c r="BK64" s="193">
        <v>60</v>
      </c>
      <c r="BL64" s="193" t="s">
        <v>658</v>
      </c>
      <c r="BM64" s="314">
        <f>事前登録票!AH77</f>
        <v>0</v>
      </c>
      <c r="BN64" s="275"/>
      <c r="BO64" s="296"/>
      <c r="BP64" s="297"/>
      <c r="BQ64" s="200">
        <v>160</v>
      </c>
      <c r="BR64" s="200" t="s">
        <v>540</v>
      </c>
      <c r="BS64" s="324">
        <f>事前登録票!AP151</f>
        <v>0</v>
      </c>
      <c r="BU64" s="299"/>
      <c r="BV64" s="193">
        <v>280</v>
      </c>
      <c r="BW64" s="194" t="s">
        <v>679</v>
      </c>
      <c r="BX64" s="327">
        <f>事前登録票!X186</f>
        <v>0</v>
      </c>
      <c r="BY64" s="278"/>
      <c r="BZ64" s="285"/>
      <c r="CA64" s="193">
        <v>441</v>
      </c>
      <c r="CB64" s="193" t="s">
        <v>523</v>
      </c>
      <c r="CC64" s="323">
        <f>事前登録票!X217</f>
        <v>0</v>
      </c>
    </row>
    <row r="65" spans="2:85" ht="15" customHeight="1" thickBot="1">
      <c r="B65" s="165" t="s">
        <v>202</v>
      </c>
      <c r="C65" s="250" t="s">
        <v>750</v>
      </c>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476"/>
      <c r="AS65" s="539"/>
      <c r="BI65" s="193"/>
      <c r="BJ65" s="224"/>
      <c r="BK65" s="193">
        <v>61</v>
      </c>
      <c r="BL65" s="193" t="s">
        <v>659</v>
      </c>
      <c r="BM65" s="313">
        <f>事前登録票!AH78</f>
        <v>0</v>
      </c>
      <c r="BN65" s="275"/>
      <c r="BO65" s="290" t="s">
        <v>738</v>
      </c>
      <c r="BP65" s="291" t="s">
        <v>739</v>
      </c>
      <c r="BQ65" s="188">
        <v>161</v>
      </c>
      <c r="BR65" s="188" t="s">
        <v>528</v>
      </c>
      <c r="BS65" s="319">
        <f>事前登録票!H152</f>
        <v>0</v>
      </c>
      <c r="BU65" s="299"/>
      <c r="BV65" s="193">
        <v>281</v>
      </c>
      <c r="BW65" s="194" t="s">
        <v>526</v>
      </c>
      <c r="BX65" s="326">
        <f>事前登録票!AA186</f>
        <v>0</v>
      </c>
      <c r="BY65" s="196"/>
      <c r="BZ65" s="285"/>
      <c r="CA65" s="193">
        <v>442</v>
      </c>
      <c r="CB65" s="193" t="s">
        <v>526</v>
      </c>
      <c r="CC65" s="331">
        <f>事前登録票!AA217</f>
        <v>0</v>
      </c>
    </row>
    <row r="66" spans="2:85" ht="15" customHeight="1" thickBot="1">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4"/>
      <c r="Z66" s="164"/>
      <c r="AA66" s="164"/>
      <c r="AB66" s="164"/>
      <c r="AC66" s="164"/>
      <c r="AD66" s="164"/>
      <c r="AE66" s="164"/>
      <c r="AF66" s="164"/>
      <c r="AG66" s="164"/>
      <c r="AH66" s="164"/>
      <c r="AI66" s="164"/>
      <c r="AJ66" s="164"/>
      <c r="AK66" s="164"/>
      <c r="AL66" s="161"/>
      <c r="AP66" s="161"/>
      <c r="AQ66" s="161"/>
      <c r="AR66" s="161"/>
      <c r="AS66" s="180"/>
      <c r="BI66" s="193"/>
      <c r="BJ66" s="224"/>
      <c r="BK66" s="193">
        <v>62</v>
      </c>
      <c r="BL66" s="193" t="s">
        <v>660</v>
      </c>
      <c r="BM66" s="313">
        <f>事前登録票!AH79</f>
        <v>0</v>
      </c>
      <c r="BN66" s="275"/>
      <c r="BO66" s="292"/>
      <c r="BP66" s="293"/>
      <c r="BQ66" s="193">
        <v>162</v>
      </c>
      <c r="BR66" s="193" t="s">
        <v>531</v>
      </c>
      <c r="BS66" s="320">
        <f>事前登録票!J152</f>
        <v>0</v>
      </c>
      <c r="BU66" s="299"/>
      <c r="BV66" s="193">
        <v>282</v>
      </c>
      <c r="BW66" s="194" t="s">
        <v>680</v>
      </c>
      <c r="BX66" s="328">
        <f>事前登録票!AK186</f>
        <v>0</v>
      </c>
      <c r="BY66" s="279"/>
      <c r="BZ66" s="285"/>
      <c r="CA66" s="193">
        <v>443</v>
      </c>
      <c r="CB66" s="193" t="s">
        <v>682</v>
      </c>
      <c r="CC66" s="332">
        <f>事前登録票!AK217</f>
        <v>0</v>
      </c>
      <c r="CD66" s="161"/>
      <c r="CE66" s="161"/>
      <c r="CF66" s="161"/>
      <c r="CG66" s="161"/>
    </row>
    <row r="67" spans="2:85" ht="15" customHeight="1" thickBot="1">
      <c r="B67" s="201" t="s">
        <v>772</v>
      </c>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445" t="s">
        <v>186</v>
      </c>
      <c r="AI67" s="445"/>
      <c r="AJ67" s="445"/>
      <c r="AK67" s="445"/>
      <c r="AL67" s="445"/>
      <c r="AM67" s="445"/>
      <c r="AN67" s="445"/>
      <c r="AO67" s="445"/>
      <c r="AP67" s="445"/>
      <c r="AQ67" s="445"/>
      <c r="AR67" s="545" t="s">
        <v>702</v>
      </c>
      <c r="AS67" s="546"/>
      <c r="BI67" s="193"/>
      <c r="BJ67" s="230"/>
      <c r="BK67" s="193">
        <v>63</v>
      </c>
      <c r="BL67" s="193" t="s">
        <v>661</v>
      </c>
      <c r="BM67" s="314">
        <f>事前登録票!AH80</f>
        <v>0</v>
      </c>
      <c r="BN67" s="275"/>
      <c r="BO67" s="292"/>
      <c r="BP67" s="293"/>
      <c r="BQ67" s="193">
        <v>163</v>
      </c>
      <c r="BR67" s="193" t="s">
        <v>529</v>
      </c>
      <c r="BS67" s="321">
        <f>事前登録票!M152</f>
        <v>0</v>
      </c>
      <c r="BU67" s="300"/>
      <c r="BV67" s="200">
        <v>283</v>
      </c>
      <c r="BW67" s="199" t="s">
        <v>540</v>
      </c>
      <c r="BX67" s="329">
        <f>事前登録票!AP186</f>
        <v>0</v>
      </c>
      <c r="BY67" s="196"/>
      <c r="BZ67" s="286"/>
      <c r="CA67" s="200">
        <v>444</v>
      </c>
      <c r="CB67" s="200" t="s">
        <v>540</v>
      </c>
      <c r="CC67" s="333">
        <f>事前登録票!AP217</f>
        <v>0</v>
      </c>
      <c r="CD67" s="161"/>
      <c r="CE67" s="161"/>
      <c r="CF67" s="161"/>
      <c r="CG67" s="161"/>
    </row>
    <row r="68" spans="2:85" ht="15" customHeight="1">
      <c r="B68" s="168" t="s">
        <v>278</v>
      </c>
      <c r="C68" s="240"/>
      <c r="D68" s="240"/>
      <c r="E68" s="240" t="s">
        <v>292</v>
      </c>
      <c r="F68" s="251" t="s">
        <v>303</v>
      </c>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52"/>
      <c r="AI68" s="252"/>
      <c r="AJ68" s="252"/>
      <c r="AK68" s="252"/>
      <c r="AL68" s="252"/>
      <c r="AM68" s="252"/>
      <c r="AN68" s="252"/>
      <c r="AO68" s="252"/>
      <c r="AP68" s="252"/>
      <c r="AQ68" s="253"/>
      <c r="AR68" s="470"/>
      <c r="AS68" s="537"/>
      <c r="BI68" s="193"/>
      <c r="BJ68" s="230"/>
      <c r="BK68" s="193">
        <v>64</v>
      </c>
      <c r="BL68" s="193" t="s">
        <v>662</v>
      </c>
      <c r="BM68" s="314">
        <f>事前登録票!AH81</f>
        <v>0</v>
      </c>
      <c r="BN68" s="275"/>
      <c r="BO68" s="292"/>
      <c r="BP68" s="293"/>
      <c r="BQ68" s="193">
        <v>164</v>
      </c>
      <c r="BR68" s="193" t="s">
        <v>525</v>
      </c>
      <c r="BS68" s="321">
        <f>事前登録票!S152</f>
        <v>0</v>
      </c>
      <c r="BU68" s="301"/>
      <c r="BV68" s="188">
        <v>284</v>
      </c>
      <c r="BW68" s="189" t="s">
        <v>677</v>
      </c>
      <c r="BX68" s="325">
        <f>事前登録票!E187</f>
        <v>0</v>
      </c>
      <c r="BY68" s="277"/>
      <c r="BZ68" s="284"/>
      <c r="CA68" s="188">
        <v>445</v>
      </c>
      <c r="CB68" s="188" t="s">
        <v>677</v>
      </c>
      <c r="CC68" s="319">
        <f>事前登録票!E218</f>
        <v>0</v>
      </c>
      <c r="CD68" s="161"/>
      <c r="CE68" s="161"/>
      <c r="CF68" s="161"/>
      <c r="CG68" s="161"/>
    </row>
    <row r="69" spans="2:85" ht="15" customHeight="1" thickBot="1">
      <c r="B69" s="160"/>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414" t="s">
        <v>187</v>
      </c>
      <c r="AI69" s="414"/>
      <c r="AJ69" s="414"/>
      <c r="AK69" s="414"/>
      <c r="AL69" s="414"/>
      <c r="AM69" s="414"/>
      <c r="AN69" s="414"/>
      <c r="AO69" s="414"/>
      <c r="AP69" s="414"/>
      <c r="AQ69" s="414"/>
      <c r="AR69" s="480"/>
      <c r="AS69" s="538"/>
      <c r="BI69" s="200"/>
      <c r="BJ69" s="230"/>
      <c r="BK69" s="200">
        <v>65</v>
      </c>
      <c r="BL69" s="200" t="s">
        <v>663</v>
      </c>
      <c r="BM69" s="314">
        <f>事前登録票!AH82</f>
        <v>0</v>
      </c>
      <c r="BN69" s="275"/>
      <c r="BO69" s="292"/>
      <c r="BP69" s="293"/>
      <c r="BQ69" s="193">
        <v>165</v>
      </c>
      <c r="BR69" s="193" t="s">
        <v>681</v>
      </c>
      <c r="BS69" s="321">
        <f>事前登録票!W152</f>
        <v>0</v>
      </c>
      <c r="BU69" s="299"/>
      <c r="BV69" s="193">
        <v>285</v>
      </c>
      <c r="BW69" s="194" t="s">
        <v>529</v>
      </c>
      <c r="BX69" s="326">
        <f>事前登録票!G187</f>
        <v>0</v>
      </c>
      <c r="BY69" s="196"/>
      <c r="BZ69" s="285"/>
      <c r="CA69" s="193">
        <v>446</v>
      </c>
      <c r="CB69" s="193" t="s">
        <v>529</v>
      </c>
      <c r="CC69" s="331">
        <f>事前登録票!G218</f>
        <v>0</v>
      </c>
      <c r="CD69" s="161"/>
      <c r="CE69" s="161"/>
      <c r="CF69" s="161"/>
      <c r="CG69" s="161"/>
    </row>
    <row r="70" spans="2:85" ht="15" customHeight="1">
      <c r="B70" s="254" t="s">
        <v>200</v>
      </c>
      <c r="C70" s="178" t="s">
        <v>317</v>
      </c>
      <c r="D70" s="178"/>
      <c r="E70" s="178"/>
      <c r="F70" s="178"/>
      <c r="G70" s="178"/>
      <c r="H70" s="178"/>
      <c r="I70" s="178"/>
      <c r="J70" s="178"/>
      <c r="K70" s="178"/>
      <c r="L70" s="178"/>
      <c r="M70" s="178"/>
      <c r="N70" s="178"/>
      <c r="O70" s="178"/>
      <c r="P70" s="178"/>
      <c r="Q70" s="178"/>
      <c r="R70" s="178"/>
      <c r="S70" s="178"/>
      <c r="T70" s="178"/>
      <c r="U70" s="167"/>
      <c r="V70" s="255"/>
      <c r="W70" s="255"/>
      <c r="X70" s="255"/>
      <c r="Y70" s="255"/>
      <c r="Z70" s="255"/>
      <c r="AA70" s="255"/>
      <c r="AB70" s="255"/>
      <c r="AC70" s="178"/>
      <c r="AD70" s="178"/>
      <c r="AE70" s="178"/>
      <c r="AF70" s="178"/>
      <c r="AG70" s="178"/>
      <c r="AH70" s="388" t="s">
        <v>172</v>
      </c>
      <c r="AI70" s="448"/>
      <c r="AJ70" s="448"/>
      <c r="AK70" s="448"/>
      <c r="AL70" s="449"/>
      <c r="AM70" s="427"/>
      <c r="AN70" s="428"/>
      <c r="AO70" s="428"/>
      <c r="AP70" s="428"/>
      <c r="AQ70" s="429"/>
      <c r="AR70" s="480"/>
      <c r="AS70" s="538"/>
      <c r="BI70" s="188"/>
      <c r="BJ70" s="220" t="s">
        <v>723</v>
      </c>
      <c r="BK70" s="188">
        <v>66</v>
      </c>
      <c r="BL70" s="188" t="s">
        <v>631</v>
      </c>
      <c r="BM70" s="312">
        <f>事前登録票!AM84</f>
        <v>0</v>
      </c>
      <c r="BN70" s="275"/>
      <c r="BO70" s="292"/>
      <c r="BP70" s="293"/>
      <c r="BQ70" s="193">
        <v>166</v>
      </c>
      <c r="BR70" s="193" t="s">
        <v>530</v>
      </c>
      <c r="BS70" s="322">
        <f>事前登録票!Z152</f>
        <v>0</v>
      </c>
      <c r="BU70" s="299"/>
      <c r="BV70" s="193">
        <v>286</v>
      </c>
      <c r="BW70" s="194" t="s">
        <v>678</v>
      </c>
      <c r="BX70" s="327">
        <f>事前登録票!T187</f>
        <v>0</v>
      </c>
      <c r="BY70" s="278"/>
      <c r="BZ70" s="285"/>
      <c r="CA70" s="193">
        <v>447</v>
      </c>
      <c r="CB70" s="193" t="s">
        <v>523</v>
      </c>
      <c r="CC70" s="323">
        <f>事前登録票!T218</f>
        <v>0</v>
      </c>
      <c r="CD70" s="161"/>
      <c r="CE70" s="161"/>
      <c r="CF70" s="161"/>
      <c r="CG70" s="161"/>
    </row>
    <row r="71" spans="2:85" ht="15" customHeight="1">
      <c r="B71" s="254" t="s">
        <v>201</v>
      </c>
      <c r="C71" s="178" t="s">
        <v>318</v>
      </c>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388" t="s">
        <v>172</v>
      </c>
      <c r="AI71" s="448"/>
      <c r="AJ71" s="448"/>
      <c r="AK71" s="448"/>
      <c r="AL71" s="449"/>
      <c r="AM71" s="427"/>
      <c r="AN71" s="428"/>
      <c r="AO71" s="428"/>
      <c r="AP71" s="428"/>
      <c r="AQ71" s="429"/>
      <c r="AR71" s="480"/>
      <c r="AS71" s="538"/>
      <c r="BI71" s="193"/>
      <c r="BJ71" s="224"/>
      <c r="BK71" s="193">
        <v>67</v>
      </c>
      <c r="BL71" s="193" t="s">
        <v>657</v>
      </c>
      <c r="BM71" s="313">
        <f>事前登録票!AM86</f>
        <v>0</v>
      </c>
      <c r="BN71" s="275"/>
      <c r="BO71" s="292"/>
      <c r="BP71" s="293"/>
      <c r="BQ71" s="193">
        <v>167</v>
      </c>
      <c r="BR71" s="193" t="s">
        <v>689</v>
      </c>
      <c r="BS71" s="323">
        <f>事前登録票!AD152</f>
        <v>0</v>
      </c>
      <c r="BU71" s="299"/>
      <c r="BV71" s="193">
        <v>287</v>
      </c>
      <c r="BW71" s="194" t="s">
        <v>679</v>
      </c>
      <c r="BX71" s="327">
        <f>事前登録票!X187</f>
        <v>0</v>
      </c>
      <c r="BY71" s="278"/>
      <c r="BZ71" s="285"/>
      <c r="CA71" s="193">
        <v>448</v>
      </c>
      <c r="CB71" s="193" t="s">
        <v>523</v>
      </c>
      <c r="CC71" s="323">
        <f>事前登録票!X218</f>
        <v>0</v>
      </c>
      <c r="CD71" s="161"/>
      <c r="CE71" s="161"/>
      <c r="CF71" s="161"/>
      <c r="CG71" s="161"/>
    </row>
    <row r="72" spans="2:85" ht="15" customHeight="1" thickBot="1">
      <c r="B72" s="256" t="s">
        <v>202</v>
      </c>
      <c r="C72" s="233" t="s">
        <v>319</v>
      </c>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386" t="s">
        <v>293</v>
      </c>
      <c r="AI72" s="430"/>
      <c r="AJ72" s="430"/>
      <c r="AK72" s="430"/>
      <c r="AL72" s="431"/>
      <c r="AM72" s="459"/>
      <c r="AN72" s="460"/>
      <c r="AO72" s="460"/>
      <c r="AP72" s="460"/>
      <c r="AQ72" s="461"/>
      <c r="AR72" s="477"/>
      <c r="AS72" s="539"/>
      <c r="BI72" s="193"/>
      <c r="BJ72" s="230"/>
      <c r="BK72" s="193">
        <v>68</v>
      </c>
      <c r="BL72" s="193" t="s">
        <v>299</v>
      </c>
      <c r="BM72" s="314">
        <f>事前登録票!AM88</f>
        <v>0</v>
      </c>
      <c r="BN72" s="275"/>
      <c r="BO72" s="292"/>
      <c r="BP72" s="293"/>
      <c r="BQ72" s="193">
        <v>168</v>
      </c>
      <c r="BR72" s="193" t="s">
        <v>690</v>
      </c>
      <c r="BS72" s="323">
        <f>事前登録票!AH152</f>
        <v>0</v>
      </c>
      <c r="BU72" s="299"/>
      <c r="BV72" s="193">
        <v>288</v>
      </c>
      <c r="BW72" s="194" t="s">
        <v>526</v>
      </c>
      <c r="BX72" s="326">
        <f>事前登録票!AA187</f>
        <v>0</v>
      </c>
      <c r="BY72" s="196"/>
      <c r="BZ72" s="285"/>
      <c r="CA72" s="193">
        <v>449</v>
      </c>
      <c r="CB72" s="193" t="s">
        <v>526</v>
      </c>
      <c r="CC72" s="331">
        <f>事前登録票!AA218</f>
        <v>0</v>
      </c>
    </row>
    <row r="73" spans="2:85" ht="15" customHeight="1" thickBot="1">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P73" s="161"/>
      <c r="AQ73" s="161"/>
      <c r="AR73" s="161"/>
      <c r="AS73" s="180"/>
      <c r="BI73" s="193"/>
      <c r="BJ73" s="230"/>
      <c r="BK73" s="193">
        <v>69</v>
      </c>
      <c r="BL73" s="193" t="s">
        <v>300</v>
      </c>
      <c r="BM73" s="314">
        <f>事前登録票!AM89</f>
        <v>0</v>
      </c>
      <c r="BN73" s="275"/>
      <c r="BO73" s="294"/>
      <c r="BP73" s="295"/>
      <c r="BQ73" s="193">
        <v>169</v>
      </c>
      <c r="BR73" s="193" t="s">
        <v>526</v>
      </c>
      <c r="BS73" s="321">
        <f>事前登録票!AK152</f>
        <v>0</v>
      </c>
      <c r="BU73" s="299"/>
      <c r="BV73" s="193">
        <v>289</v>
      </c>
      <c r="BW73" s="194" t="s">
        <v>680</v>
      </c>
      <c r="BX73" s="328">
        <f>事前登録票!AK187</f>
        <v>0</v>
      </c>
      <c r="BY73" s="279"/>
      <c r="BZ73" s="285"/>
      <c r="CA73" s="193">
        <v>450</v>
      </c>
      <c r="CB73" s="193" t="s">
        <v>682</v>
      </c>
      <c r="CC73" s="332">
        <f>事前登録票!AK218</f>
        <v>0</v>
      </c>
    </row>
    <row r="74" spans="2:85" ht="15" customHeight="1" thickBot="1">
      <c r="B74" s="201" t="s">
        <v>773</v>
      </c>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445" t="s">
        <v>186</v>
      </c>
      <c r="AI74" s="445"/>
      <c r="AJ74" s="445"/>
      <c r="AK74" s="445"/>
      <c r="AL74" s="445"/>
      <c r="AM74" s="445"/>
      <c r="AN74" s="445"/>
      <c r="AO74" s="445"/>
      <c r="AP74" s="445"/>
      <c r="AQ74" s="445"/>
      <c r="AR74" s="545" t="s">
        <v>702</v>
      </c>
      <c r="AS74" s="546"/>
      <c r="BI74" s="200"/>
      <c r="BJ74" s="245"/>
      <c r="BK74" s="200">
        <v>70</v>
      </c>
      <c r="BL74" s="200" t="s">
        <v>293</v>
      </c>
      <c r="BM74" s="314">
        <f>事前登録票!AM90</f>
        <v>0</v>
      </c>
      <c r="BN74" s="275"/>
      <c r="BO74" s="296"/>
      <c r="BP74" s="297"/>
      <c r="BQ74" s="200">
        <v>170</v>
      </c>
      <c r="BR74" s="200" t="s">
        <v>540</v>
      </c>
      <c r="BS74" s="324">
        <f>事前登録票!AP152</f>
        <v>0</v>
      </c>
      <c r="BU74" s="300"/>
      <c r="BV74" s="200">
        <v>290</v>
      </c>
      <c r="BW74" s="199" t="s">
        <v>540</v>
      </c>
      <c r="BX74" s="329">
        <f>事前登録票!AP187</f>
        <v>0</v>
      </c>
      <c r="BY74" s="196"/>
      <c r="BZ74" s="286"/>
      <c r="CA74" s="200">
        <v>451</v>
      </c>
      <c r="CB74" s="200" t="s">
        <v>540</v>
      </c>
      <c r="CC74" s="333">
        <f>事前登録票!AP218</f>
        <v>0</v>
      </c>
    </row>
    <row r="75" spans="2:85" ht="15" customHeight="1" thickBot="1">
      <c r="B75" s="169"/>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414" t="s">
        <v>187</v>
      </c>
      <c r="AI75" s="414"/>
      <c r="AJ75" s="414"/>
      <c r="AK75" s="414"/>
      <c r="AL75" s="414"/>
      <c r="AM75" s="414"/>
      <c r="AN75" s="414"/>
      <c r="AO75" s="414"/>
      <c r="AP75" s="414"/>
      <c r="AQ75" s="414"/>
      <c r="AR75" s="470"/>
      <c r="AS75" s="537"/>
      <c r="BI75" s="185" t="s">
        <v>12</v>
      </c>
      <c r="BJ75" s="258" t="s">
        <v>724</v>
      </c>
      <c r="BK75" s="185">
        <v>71</v>
      </c>
      <c r="BL75" s="185" t="s">
        <v>664</v>
      </c>
      <c r="BM75" s="317">
        <f>事前登録票!AM95</f>
        <v>0</v>
      </c>
      <c r="BN75" s="275"/>
      <c r="BO75" s="290"/>
      <c r="BP75" s="291" t="s">
        <v>740</v>
      </c>
      <c r="BQ75" s="188">
        <v>171</v>
      </c>
      <c r="BR75" s="188" t="s">
        <v>528</v>
      </c>
      <c r="BS75" s="319">
        <f>事前登録票!H153</f>
        <v>0</v>
      </c>
      <c r="BU75" s="301"/>
      <c r="BV75" s="188">
        <v>291</v>
      </c>
      <c r="BW75" s="189" t="s">
        <v>677</v>
      </c>
      <c r="BX75" s="325">
        <f>事前登録票!E188</f>
        <v>0</v>
      </c>
      <c r="BY75" s="277"/>
      <c r="BZ75" s="284"/>
      <c r="CA75" s="188">
        <v>452</v>
      </c>
      <c r="CB75" s="188" t="s">
        <v>677</v>
      </c>
      <c r="CC75" s="319">
        <f>事前登録票!E219</f>
        <v>0</v>
      </c>
    </row>
    <row r="76" spans="2:85" ht="15" customHeight="1">
      <c r="B76" s="254" t="s">
        <v>200</v>
      </c>
      <c r="C76" s="178" t="s">
        <v>320</v>
      </c>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6"/>
      <c r="AI76" s="176"/>
      <c r="AJ76" s="176"/>
      <c r="AK76" s="176"/>
      <c r="AL76" s="176"/>
      <c r="AM76" s="248"/>
      <c r="AN76" s="248"/>
      <c r="AO76" s="248"/>
      <c r="AP76" s="248"/>
      <c r="AQ76" s="257"/>
      <c r="AR76" s="480"/>
      <c r="AS76" s="538"/>
      <c r="BI76" s="188"/>
      <c r="BJ76" s="592" t="s">
        <v>725</v>
      </c>
      <c r="BK76" s="188">
        <v>72</v>
      </c>
      <c r="BL76" s="188" t="s">
        <v>631</v>
      </c>
      <c r="BM76" s="312">
        <f>事前登録票!AM97</f>
        <v>0</v>
      </c>
      <c r="BN76" s="275"/>
      <c r="BO76" s="292"/>
      <c r="BP76" s="293"/>
      <c r="BQ76" s="193">
        <v>172</v>
      </c>
      <c r="BR76" s="193" t="s">
        <v>531</v>
      </c>
      <c r="BS76" s="320">
        <f>事前登録票!J153</f>
        <v>0</v>
      </c>
      <c r="BU76" s="299"/>
      <c r="BV76" s="193">
        <v>292</v>
      </c>
      <c r="BW76" s="194" t="s">
        <v>529</v>
      </c>
      <c r="BX76" s="326">
        <f>事前登録票!G188</f>
        <v>0</v>
      </c>
      <c r="BY76" s="196"/>
      <c r="BZ76" s="285"/>
      <c r="CA76" s="193">
        <v>453</v>
      </c>
      <c r="CB76" s="193" t="s">
        <v>529</v>
      </c>
      <c r="CC76" s="331">
        <f>事前登録票!G219</f>
        <v>0</v>
      </c>
    </row>
    <row r="77" spans="2:85" ht="15" customHeight="1">
      <c r="B77" s="254" t="s">
        <v>201</v>
      </c>
      <c r="C77" s="178" t="s">
        <v>321</v>
      </c>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208"/>
      <c r="AC77" s="390" t="s">
        <v>208</v>
      </c>
      <c r="AD77" s="391"/>
      <c r="AE77" s="391"/>
      <c r="AF77" s="391"/>
      <c r="AG77" s="392"/>
      <c r="AH77" s="427"/>
      <c r="AI77" s="428"/>
      <c r="AJ77" s="428"/>
      <c r="AK77" s="428"/>
      <c r="AL77" s="428"/>
      <c r="AM77" s="428"/>
      <c r="AN77" s="428"/>
      <c r="AO77" s="428"/>
      <c r="AP77" s="428"/>
      <c r="AQ77" s="208"/>
      <c r="AR77" s="480"/>
      <c r="AS77" s="538"/>
      <c r="BI77" s="193"/>
      <c r="BJ77" s="593"/>
      <c r="BK77" s="193">
        <v>73</v>
      </c>
      <c r="BL77" s="193" t="s">
        <v>665</v>
      </c>
      <c r="BM77" s="314">
        <f>事前登録票!B101</f>
        <v>0</v>
      </c>
      <c r="BN77" s="275"/>
      <c r="BO77" s="292"/>
      <c r="BP77" s="293"/>
      <c r="BQ77" s="193">
        <v>173</v>
      </c>
      <c r="BR77" s="193" t="s">
        <v>529</v>
      </c>
      <c r="BS77" s="321">
        <f>事前登録票!M153</f>
        <v>0</v>
      </c>
      <c r="BU77" s="299"/>
      <c r="BV77" s="193">
        <v>293</v>
      </c>
      <c r="BW77" s="194" t="s">
        <v>678</v>
      </c>
      <c r="BX77" s="327">
        <f>事前登録票!T188</f>
        <v>0</v>
      </c>
      <c r="BY77" s="278"/>
      <c r="BZ77" s="285"/>
      <c r="CA77" s="193">
        <v>454</v>
      </c>
      <c r="CB77" s="193" t="s">
        <v>523</v>
      </c>
      <c r="CC77" s="323">
        <f>事前登録票!T219</f>
        <v>0</v>
      </c>
    </row>
    <row r="78" spans="2:85" ht="15" customHeight="1">
      <c r="B78" s="169" t="s">
        <v>304</v>
      </c>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390" t="s">
        <v>209</v>
      </c>
      <c r="AD78" s="391"/>
      <c r="AE78" s="391"/>
      <c r="AF78" s="391"/>
      <c r="AG78" s="392"/>
      <c r="AH78" s="427"/>
      <c r="AI78" s="428"/>
      <c r="AJ78" s="428"/>
      <c r="AK78" s="428"/>
      <c r="AL78" s="428"/>
      <c r="AM78" s="428"/>
      <c r="AN78" s="428"/>
      <c r="AO78" s="428"/>
      <c r="AP78" s="428"/>
      <c r="AQ78" s="208"/>
      <c r="AR78" s="480"/>
      <c r="AS78" s="538"/>
      <c r="BI78" s="193"/>
      <c r="BJ78" s="593"/>
      <c r="BK78" s="193">
        <v>74</v>
      </c>
      <c r="BL78" s="193" t="s">
        <v>665</v>
      </c>
      <c r="BM78" s="314">
        <f>事前登録票!B102</f>
        <v>0</v>
      </c>
      <c r="BN78" s="275"/>
      <c r="BO78" s="292"/>
      <c r="BP78" s="293"/>
      <c r="BQ78" s="193">
        <v>174</v>
      </c>
      <c r="BR78" s="193" t="s">
        <v>525</v>
      </c>
      <c r="BS78" s="321">
        <f>事前登録票!S153</f>
        <v>0</v>
      </c>
      <c r="BU78" s="299"/>
      <c r="BV78" s="193">
        <v>294</v>
      </c>
      <c r="BW78" s="194" t="s">
        <v>679</v>
      </c>
      <c r="BX78" s="327">
        <f>事前登録票!X188</f>
        <v>0</v>
      </c>
      <c r="BY78" s="278"/>
      <c r="BZ78" s="285"/>
      <c r="CA78" s="193">
        <v>455</v>
      </c>
      <c r="CB78" s="193" t="s">
        <v>523</v>
      </c>
      <c r="CC78" s="323">
        <f>事前登録票!X219</f>
        <v>0</v>
      </c>
    </row>
    <row r="79" spans="2:85" ht="15" customHeight="1" thickBot="1">
      <c r="B79" s="169" t="s">
        <v>289</v>
      </c>
      <c r="C79" s="161"/>
      <c r="D79" s="161"/>
      <c r="E79" s="161" t="s">
        <v>279</v>
      </c>
      <c r="F79" s="458">
        <f>リスト!D5</f>
        <v>45017</v>
      </c>
      <c r="G79" s="458"/>
      <c r="H79" s="458"/>
      <c r="I79" s="458"/>
      <c r="J79" s="458"/>
      <c r="K79" s="458"/>
      <c r="L79" s="480" t="s">
        <v>296</v>
      </c>
      <c r="M79" s="480"/>
      <c r="N79" s="479">
        <v>65</v>
      </c>
      <c r="O79" s="479"/>
      <c r="P79" s="161" t="s">
        <v>295</v>
      </c>
      <c r="Q79" s="161"/>
      <c r="R79" s="161"/>
      <c r="S79" s="161"/>
      <c r="T79" s="161"/>
      <c r="U79" s="161"/>
      <c r="V79" s="161"/>
      <c r="W79" s="161"/>
      <c r="X79" s="161"/>
      <c r="Y79" s="161"/>
      <c r="Z79" s="161"/>
      <c r="AA79" s="161"/>
      <c r="AB79" s="161"/>
      <c r="AC79" s="390" t="s">
        <v>210</v>
      </c>
      <c r="AD79" s="391"/>
      <c r="AE79" s="391"/>
      <c r="AF79" s="391"/>
      <c r="AG79" s="392"/>
      <c r="AH79" s="474">
        <f>IF(DATEDIF(AH80,F79,"Y")&gt;=122,0,DATEDIF(AH80,F79,"Y"))</f>
        <v>0</v>
      </c>
      <c r="AI79" s="475"/>
      <c r="AJ79" s="475"/>
      <c r="AK79" s="475"/>
      <c r="AL79" s="475"/>
      <c r="AM79" s="475"/>
      <c r="AN79" s="475"/>
      <c r="AO79" s="475"/>
      <c r="AP79" s="475"/>
      <c r="AQ79" s="208" t="s">
        <v>218</v>
      </c>
      <c r="AR79" s="480"/>
      <c r="AS79" s="538"/>
      <c r="BI79" s="200"/>
      <c r="BJ79" s="594"/>
      <c r="BK79" s="200">
        <v>75</v>
      </c>
      <c r="BL79" s="200" t="s">
        <v>665</v>
      </c>
      <c r="BM79" s="314">
        <f>事前登録票!B103</f>
        <v>0</v>
      </c>
      <c r="BN79" s="275"/>
      <c r="BO79" s="292"/>
      <c r="BP79" s="293"/>
      <c r="BQ79" s="193">
        <v>175</v>
      </c>
      <c r="BR79" s="193" t="s">
        <v>681</v>
      </c>
      <c r="BS79" s="321">
        <f>事前登録票!W153</f>
        <v>0</v>
      </c>
      <c r="BU79" s="299"/>
      <c r="BV79" s="193">
        <v>295</v>
      </c>
      <c r="BW79" s="194" t="s">
        <v>526</v>
      </c>
      <c r="BX79" s="326">
        <f>事前登録票!AA188</f>
        <v>0</v>
      </c>
      <c r="BY79" s="196"/>
      <c r="BZ79" s="285"/>
      <c r="CA79" s="193">
        <v>456</v>
      </c>
      <c r="CB79" s="193" t="s">
        <v>526</v>
      </c>
      <c r="CC79" s="331">
        <f>事前登録票!AA219</f>
        <v>0</v>
      </c>
    </row>
    <row r="80" spans="2:85" ht="15" customHeight="1">
      <c r="B80" s="169" t="s">
        <v>297</v>
      </c>
      <c r="C80" s="161"/>
      <c r="D80" s="161"/>
      <c r="E80" s="161" t="s">
        <v>279</v>
      </c>
      <c r="F80" s="458">
        <f>F79</f>
        <v>45017</v>
      </c>
      <c r="G80" s="458"/>
      <c r="H80" s="458"/>
      <c r="I80" s="458"/>
      <c r="J80" s="458"/>
      <c r="K80" s="458"/>
      <c r="L80" s="249" t="s">
        <v>225</v>
      </c>
      <c r="M80" s="458">
        <f>F79+365</f>
        <v>45382</v>
      </c>
      <c r="N80" s="447"/>
      <c r="O80" s="447"/>
      <c r="P80" s="447"/>
      <c r="Q80" s="447"/>
      <c r="R80" s="447"/>
      <c r="S80" s="161" t="s">
        <v>298</v>
      </c>
      <c r="T80" s="161"/>
      <c r="U80" s="161"/>
      <c r="V80" s="161"/>
      <c r="W80" s="161"/>
      <c r="X80" s="161"/>
      <c r="Y80" s="161"/>
      <c r="Z80" s="161"/>
      <c r="AA80" s="161"/>
      <c r="AB80" s="161"/>
      <c r="AC80" s="390" t="s">
        <v>211</v>
      </c>
      <c r="AD80" s="391"/>
      <c r="AE80" s="391"/>
      <c r="AF80" s="391"/>
      <c r="AG80" s="392"/>
      <c r="AH80" s="427"/>
      <c r="AI80" s="428"/>
      <c r="AJ80" s="428"/>
      <c r="AK80" s="428"/>
      <c r="AL80" s="428"/>
      <c r="AM80" s="428"/>
      <c r="AN80" s="428"/>
      <c r="AO80" s="428"/>
      <c r="AP80" s="428"/>
      <c r="AQ80" s="208" t="s">
        <v>217</v>
      </c>
      <c r="AR80" s="480"/>
      <c r="AS80" s="538"/>
      <c r="BI80" s="188"/>
      <c r="BJ80" s="220" t="s">
        <v>726</v>
      </c>
      <c r="BK80" s="188">
        <v>76</v>
      </c>
      <c r="BL80" s="188" t="s">
        <v>631</v>
      </c>
      <c r="BM80" s="312">
        <f>事前登録票!AM105</f>
        <v>0</v>
      </c>
      <c r="BN80" s="275"/>
      <c r="BO80" s="292"/>
      <c r="BP80" s="293"/>
      <c r="BQ80" s="193">
        <v>176</v>
      </c>
      <c r="BR80" s="193" t="s">
        <v>530</v>
      </c>
      <c r="BS80" s="322">
        <f>事前登録票!Z153</f>
        <v>0</v>
      </c>
      <c r="BU80" s="299"/>
      <c r="BV80" s="193">
        <v>296</v>
      </c>
      <c r="BW80" s="194" t="s">
        <v>680</v>
      </c>
      <c r="BX80" s="328">
        <f>事前登録票!AK188</f>
        <v>0</v>
      </c>
      <c r="BY80" s="279"/>
      <c r="BZ80" s="285"/>
      <c r="CA80" s="193">
        <v>457</v>
      </c>
      <c r="CB80" s="193" t="s">
        <v>682</v>
      </c>
      <c r="CC80" s="332">
        <f>事前登録票!AK219</f>
        <v>0</v>
      </c>
    </row>
    <row r="81" spans="2:81" ht="15" customHeight="1" thickBot="1">
      <c r="B81" s="169"/>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390" t="s">
        <v>294</v>
      </c>
      <c r="AD81" s="391"/>
      <c r="AE81" s="391"/>
      <c r="AF81" s="391"/>
      <c r="AG81" s="392"/>
      <c r="AH81" s="427"/>
      <c r="AI81" s="428"/>
      <c r="AJ81" s="428"/>
      <c r="AK81" s="428"/>
      <c r="AL81" s="428"/>
      <c r="AM81" s="428"/>
      <c r="AN81" s="428"/>
      <c r="AO81" s="428"/>
      <c r="AP81" s="428"/>
      <c r="AQ81" s="208"/>
      <c r="AR81" s="480"/>
      <c r="AS81" s="538"/>
      <c r="BI81" s="193"/>
      <c r="BJ81" s="224"/>
      <c r="BK81" s="193">
        <v>77</v>
      </c>
      <c r="BL81" s="193" t="s">
        <v>666</v>
      </c>
      <c r="BM81" s="313">
        <f>事前登録票!AH106</f>
        <v>0</v>
      </c>
      <c r="BN81" s="275"/>
      <c r="BO81" s="292"/>
      <c r="BP81" s="293"/>
      <c r="BQ81" s="193">
        <v>177</v>
      </c>
      <c r="BR81" s="193" t="s">
        <v>689</v>
      </c>
      <c r="BS81" s="323">
        <f>事前登録票!AD153</f>
        <v>0</v>
      </c>
      <c r="BU81" s="300"/>
      <c r="BV81" s="200">
        <v>297</v>
      </c>
      <c r="BW81" s="199" t="s">
        <v>540</v>
      </c>
      <c r="BX81" s="329">
        <f>事前登録票!AP188</f>
        <v>0</v>
      </c>
      <c r="BY81" s="196"/>
      <c r="BZ81" s="286"/>
      <c r="CA81" s="200">
        <v>458</v>
      </c>
      <c r="CB81" s="200" t="s">
        <v>540</v>
      </c>
      <c r="CC81" s="333">
        <f>事前登録票!AP219</f>
        <v>0</v>
      </c>
    </row>
    <row r="82" spans="2:81" ht="15" customHeight="1" thickBot="1">
      <c r="B82" s="165"/>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393" t="s">
        <v>212</v>
      </c>
      <c r="AD82" s="394"/>
      <c r="AE82" s="394"/>
      <c r="AF82" s="394"/>
      <c r="AG82" s="395"/>
      <c r="AH82" s="463"/>
      <c r="AI82" s="464"/>
      <c r="AJ82" s="464"/>
      <c r="AK82" s="464"/>
      <c r="AL82" s="464"/>
      <c r="AM82" s="464"/>
      <c r="AN82" s="464"/>
      <c r="AO82" s="464"/>
      <c r="AP82" s="464"/>
      <c r="AQ82" s="215"/>
      <c r="AR82" s="477"/>
      <c r="AS82" s="539"/>
      <c r="BI82" s="200"/>
      <c r="BJ82" s="245"/>
      <c r="BK82" s="200">
        <v>78</v>
      </c>
      <c r="BL82" s="200" t="s">
        <v>667</v>
      </c>
      <c r="BM82" s="314">
        <f>事前登録票!AH107</f>
        <v>0</v>
      </c>
      <c r="BN82" s="275"/>
      <c r="BO82" s="292"/>
      <c r="BP82" s="293"/>
      <c r="BQ82" s="193">
        <v>178</v>
      </c>
      <c r="BR82" s="193" t="s">
        <v>690</v>
      </c>
      <c r="BS82" s="323">
        <f>事前登録票!AH153</f>
        <v>0</v>
      </c>
      <c r="BU82" s="301"/>
      <c r="BV82" s="188">
        <v>298</v>
      </c>
      <c r="BW82" s="189" t="s">
        <v>677</v>
      </c>
      <c r="BX82" s="325">
        <f>事前登録票!E189</f>
        <v>0</v>
      </c>
      <c r="BY82" s="277"/>
      <c r="BZ82" s="284"/>
      <c r="CA82" s="188">
        <v>459</v>
      </c>
      <c r="CB82" s="188" t="s">
        <v>677</v>
      </c>
      <c r="CC82" s="319">
        <f>事前登録票!E220</f>
        <v>0</v>
      </c>
    </row>
    <row r="83" spans="2:81" ht="15" customHeight="1" thickBot="1">
      <c r="AP83" s="179"/>
      <c r="BI83" s="188"/>
      <c r="BJ83" s="220" t="s">
        <v>727</v>
      </c>
      <c r="BK83" s="188">
        <v>79</v>
      </c>
      <c r="BL83" s="188" t="s">
        <v>631</v>
      </c>
      <c r="BM83" s="312">
        <f>事前登録票!AM111</f>
        <v>0</v>
      </c>
      <c r="BN83" s="275"/>
      <c r="BO83" s="294"/>
      <c r="BP83" s="295"/>
      <c r="BQ83" s="193">
        <v>179</v>
      </c>
      <c r="BR83" s="193" t="s">
        <v>526</v>
      </c>
      <c r="BS83" s="321">
        <f>事前登録票!AK153</f>
        <v>0</v>
      </c>
      <c r="BU83" s="299"/>
      <c r="BV83" s="193">
        <v>299</v>
      </c>
      <c r="BW83" s="194" t="s">
        <v>529</v>
      </c>
      <c r="BX83" s="326">
        <f>事前登録票!G189</f>
        <v>0</v>
      </c>
      <c r="BY83" s="196"/>
      <c r="BZ83" s="285"/>
      <c r="CA83" s="193">
        <v>460</v>
      </c>
      <c r="CB83" s="193" t="s">
        <v>529</v>
      </c>
      <c r="CC83" s="331">
        <f>事前登録票!G220</f>
        <v>0</v>
      </c>
    </row>
    <row r="84" spans="2:81" ht="15" customHeight="1" thickBot="1">
      <c r="B84" s="166" t="s">
        <v>774</v>
      </c>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445" t="s">
        <v>186</v>
      </c>
      <c r="AI84" s="445"/>
      <c r="AJ84" s="445"/>
      <c r="AK84" s="445"/>
      <c r="AL84" s="445"/>
      <c r="AM84" s="445"/>
      <c r="AN84" s="445"/>
      <c r="AO84" s="445"/>
      <c r="AP84" s="445"/>
      <c r="AQ84" s="445"/>
      <c r="AR84" s="545" t="s">
        <v>702</v>
      </c>
      <c r="AS84" s="546"/>
      <c r="BI84" s="193"/>
      <c r="BJ84" s="224"/>
      <c r="BK84" s="193">
        <v>80</v>
      </c>
      <c r="BL84" s="193" t="s">
        <v>657</v>
      </c>
      <c r="BM84" s="314">
        <f>事前登録票!AM116</f>
        <v>0</v>
      </c>
      <c r="BN84" s="275"/>
      <c r="BO84" s="296"/>
      <c r="BP84" s="297"/>
      <c r="BQ84" s="200">
        <v>180</v>
      </c>
      <c r="BR84" s="200" t="s">
        <v>540</v>
      </c>
      <c r="BS84" s="324">
        <f>事前登録票!AP153</f>
        <v>0</v>
      </c>
      <c r="BU84" s="299"/>
      <c r="BV84" s="193">
        <v>300</v>
      </c>
      <c r="BW84" s="194" t="s">
        <v>678</v>
      </c>
      <c r="BX84" s="327">
        <f>事前登録票!T189</f>
        <v>0</v>
      </c>
      <c r="BY84" s="278"/>
      <c r="BZ84" s="285"/>
      <c r="CA84" s="193">
        <v>461</v>
      </c>
      <c r="CB84" s="193" t="s">
        <v>523</v>
      </c>
      <c r="CC84" s="323">
        <f>事前登録票!T220</f>
        <v>0</v>
      </c>
    </row>
    <row r="85" spans="2:81" ht="15" customHeight="1">
      <c r="B85" s="159" t="s">
        <v>278</v>
      </c>
      <c r="C85" s="178"/>
      <c r="D85" s="178"/>
      <c r="E85" s="178" t="s">
        <v>279</v>
      </c>
      <c r="F85" s="259" t="s">
        <v>301</v>
      </c>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248"/>
      <c r="AI85" s="248"/>
      <c r="AJ85" s="248"/>
      <c r="AK85" s="248"/>
      <c r="AL85" s="248"/>
      <c r="AM85" s="248"/>
      <c r="AN85" s="248"/>
      <c r="AO85" s="248"/>
      <c r="AP85" s="248"/>
      <c r="AQ85" s="257"/>
      <c r="AR85" s="448"/>
      <c r="AS85" s="389"/>
      <c r="BI85" s="193"/>
      <c r="BJ85" s="230"/>
      <c r="BK85" s="193">
        <v>81</v>
      </c>
      <c r="BL85" s="193" t="s">
        <v>307</v>
      </c>
      <c r="BM85" s="314">
        <f>事前登録票!AM118</f>
        <v>0</v>
      </c>
      <c r="BN85" s="275"/>
      <c r="BO85" s="290"/>
      <c r="BP85" s="291" t="s">
        <v>741</v>
      </c>
      <c r="BQ85" s="188">
        <v>181</v>
      </c>
      <c r="BR85" s="188" t="s">
        <v>528</v>
      </c>
      <c r="BS85" s="319">
        <f>事前登録票!H154</f>
        <v>0</v>
      </c>
      <c r="BU85" s="299"/>
      <c r="BV85" s="193">
        <v>301</v>
      </c>
      <c r="BW85" s="194" t="s">
        <v>679</v>
      </c>
      <c r="BX85" s="327">
        <f>事前登録票!X189</f>
        <v>0</v>
      </c>
      <c r="BY85" s="278"/>
      <c r="BZ85" s="285"/>
      <c r="CA85" s="193">
        <v>462</v>
      </c>
      <c r="CB85" s="193" t="s">
        <v>523</v>
      </c>
      <c r="CC85" s="323">
        <f>事前登録票!X220</f>
        <v>0</v>
      </c>
    </row>
    <row r="86" spans="2:81" ht="15" customHeight="1" thickBot="1">
      <c r="B86" s="159"/>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414" t="s">
        <v>187</v>
      </c>
      <c r="AI86" s="414"/>
      <c r="AJ86" s="414"/>
      <c r="AK86" s="414"/>
      <c r="AL86" s="414"/>
      <c r="AM86" s="414"/>
      <c r="AN86" s="414"/>
      <c r="AO86" s="414"/>
      <c r="AP86" s="414"/>
      <c r="AQ86" s="414"/>
      <c r="AR86" s="448"/>
      <c r="AS86" s="389"/>
      <c r="BI86" s="200"/>
      <c r="BJ86" s="245"/>
      <c r="BK86" s="200">
        <v>82</v>
      </c>
      <c r="BL86" s="200" t="s">
        <v>637</v>
      </c>
      <c r="BM86" s="314"/>
      <c r="BN86" s="275"/>
      <c r="BO86" s="292"/>
      <c r="BP86" s="293"/>
      <c r="BQ86" s="193">
        <v>182</v>
      </c>
      <c r="BR86" s="193" t="s">
        <v>531</v>
      </c>
      <c r="BS86" s="320">
        <f>事前登録票!J154</f>
        <v>0</v>
      </c>
      <c r="BU86" s="299"/>
      <c r="BV86" s="193">
        <v>302</v>
      </c>
      <c r="BW86" s="194" t="s">
        <v>526</v>
      </c>
      <c r="BX86" s="326">
        <f>事前登録票!AA189</f>
        <v>0</v>
      </c>
      <c r="BY86" s="196"/>
      <c r="BZ86" s="285"/>
      <c r="CA86" s="193">
        <v>463</v>
      </c>
      <c r="CB86" s="193" t="s">
        <v>526</v>
      </c>
      <c r="CC86" s="331">
        <f>事前登録票!AA220</f>
        <v>0</v>
      </c>
    </row>
    <row r="87" spans="2:81" ht="15" customHeight="1">
      <c r="B87" s="159" t="s">
        <v>200</v>
      </c>
      <c r="C87" s="178" t="s">
        <v>322</v>
      </c>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260"/>
      <c r="AI87" s="178"/>
      <c r="AJ87" s="178"/>
      <c r="AK87" s="178"/>
      <c r="AL87" s="178"/>
      <c r="AM87" s="178"/>
      <c r="AN87" s="178"/>
      <c r="AO87" s="174"/>
      <c r="AP87" s="174"/>
      <c r="AQ87" s="208"/>
      <c r="AR87" s="448"/>
      <c r="AS87" s="389"/>
      <c r="BI87" s="188"/>
      <c r="BJ87" s="220" t="s">
        <v>728</v>
      </c>
      <c r="BK87" s="188">
        <v>83</v>
      </c>
      <c r="BL87" s="188" t="s">
        <v>631</v>
      </c>
      <c r="BM87" s="312">
        <f>事前登録票!AM128</f>
        <v>0</v>
      </c>
      <c r="BN87" s="275"/>
      <c r="BO87" s="292"/>
      <c r="BP87" s="293"/>
      <c r="BQ87" s="193">
        <v>183</v>
      </c>
      <c r="BR87" s="193" t="s">
        <v>529</v>
      </c>
      <c r="BS87" s="321">
        <f>事前登録票!M154</f>
        <v>0</v>
      </c>
      <c r="BU87" s="299"/>
      <c r="BV87" s="193">
        <v>303</v>
      </c>
      <c r="BW87" s="194" t="s">
        <v>680</v>
      </c>
      <c r="BX87" s="328">
        <f>事前登録票!AK189</f>
        <v>0</v>
      </c>
      <c r="BY87" s="279"/>
      <c r="BZ87" s="285"/>
      <c r="CA87" s="193">
        <v>464</v>
      </c>
      <c r="CB87" s="193" t="s">
        <v>682</v>
      </c>
      <c r="CC87" s="332">
        <f>事前登録票!AK220</f>
        <v>0</v>
      </c>
    </row>
    <row r="88" spans="2:81" ht="15" customHeight="1" thickBot="1">
      <c r="B88" s="159" t="s">
        <v>201</v>
      </c>
      <c r="C88" s="178" t="s">
        <v>323</v>
      </c>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388" t="s">
        <v>299</v>
      </c>
      <c r="AI88" s="448"/>
      <c r="AJ88" s="448"/>
      <c r="AK88" s="448"/>
      <c r="AL88" s="449"/>
      <c r="AM88" s="427"/>
      <c r="AN88" s="428"/>
      <c r="AO88" s="428"/>
      <c r="AP88" s="428"/>
      <c r="AQ88" s="429"/>
      <c r="AR88" s="448"/>
      <c r="AS88" s="389"/>
      <c r="BI88" s="193"/>
      <c r="BJ88" s="224"/>
      <c r="BK88" s="193">
        <v>84</v>
      </c>
      <c r="BL88" s="193" t="s">
        <v>657</v>
      </c>
      <c r="BM88" s="313">
        <f>事前登録票!AM130</f>
        <v>0</v>
      </c>
      <c r="BN88" s="275"/>
      <c r="BO88" s="292"/>
      <c r="BP88" s="293"/>
      <c r="BQ88" s="193">
        <v>184</v>
      </c>
      <c r="BR88" s="193" t="s">
        <v>525</v>
      </c>
      <c r="BS88" s="321">
        <f>事前登録票!S154</f>
        <v>0</v>
      </c>
      <c r="BU88" s="300"/>
      <c r="BV88" s="200">
        <v>304</v>
      </c>
      <c r="BW88" s="199" t="s">
        <v>540</v>
      </c>
      <c r="BX88" s="329">
        <f>事前登録票!AP189</f>
        <v>0</v>
      </c>
      <c r="BY88" s="196"/>
      <c r="BZ88" s="286"/>
      <c r="CA88" s="200">
        <v>465</v>
      </c>
      <c r="CB88" s="200" t="s">
        <v>540</v>
      </c>
      <c r="CC88" s="333">
        <f>事前登録票!AP220</f>
        <v>0</v>
      </c>
    </row>
    <row r="89" spans="2:81" ht="15" customHeight="1">
      <c r="B89" s="159" t="s">
        <v>202</v>
      </c>
      <c r="C89" s="178" t="s">
        <v>324</v>
      </c>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390" t="s">
        <v>300</v>
      </c>
      <c r="AI89" s="391"/>
      <c r="AJ89" s="391"/>
      <c r="AK89" s="391"/>
      <c r="AL89" s="392"/>
      <c r="AM89" s="388"/>
      <c r="AN89" s="448"/>
      <c r="AO89" s="448"/>
      <c r="AP89" s="448"/>
      <c r="AQ89" s="449"/>
      <c r="AR89" s="448"/>
      <c r="AS89" s="389"/>
      <c r="BI89" s="193"/>
      <c r="BJ89" s="230"/>
      <c r="BK89" s="193">
        <v>85</v>
      </c>
      <c r="BL89" s="193" t="s">
        <v>668</v>
      </c>
      <c r="BM89" s="314">
        <f>事前登録票!AC131</f>
        <v>0</v>
      </c>
      <c r="BN89" s="275"/>
      <c r="BO89" s="292"/>
      <c r="BP89" s="293"/>
      <c r="BQ89" s="193">
        <v>185</v>
      </c>
      <c r="BR89" s="193" t="s">
        <v>681</v>
      </c>
      <c r="BS89" s="321">
        <f>事前登録票!W154</f>
        <v>0</v>
      </c>
      <c r="BU89" s="301"/>
      <c r="BV89" s="188">
        <v>305</v>
      </c>
      <c r="BW89" s="189" t="s">
        <v>677</v>
      </c>
      <c r="BX89" s="325">
        <f>事前登録票!E190</f>
        <v>0</v>
      </c>
      <c r="BY89" s="277"/>
      <c r="BZ89" s="284"/>
      <c r="CA89" s="188">
        <v>466</v>
      </c>
      <c r="CB89" s="188" t="s">
        <v>677</v>
      </c>
      <c r="CC89" s="319">
        <f>事前登録票!E221</f>
        <v>0</v>
      </c>
    </row>
    <row r="90" spans="2:81" ht="15" customHeight="1" thickBot="1">
      <c r="B90" s="195" t="s">
        <v>203</v>
      </c>
      <c r="C90" s="250" t="s">
        <v>325</v>
      </c>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386" t="s">
        <v>293</v>
      </c>
      <c r="AI90" s="430"/>
      <c r="AJ90" s="430"/>
      <c r="AK90" s="430"/>
      <c r="AL90" s="431"/>
      <c r="AM90" s="459"/>
      <c r="AN90" s="460"/>
      <c r="AO90" s="460"/>
      <c r="AP90" s="460"/>
      <c r="AQ90" s="461"/>
      <c r="AR90" s="430"/>
      <c r="AS90" s="387"/>
      <c r="BI90" s="193"/>
      <c r="BJ90" s="230"/>
      <c r="BK90" s="193">
        <v>86</v>
      </c>
      <c r="BL90" s="193" t="s">
        <v>214</v>
      </c>
      <c r="BM90" s="314">
        <f>事前登録票!AM131</f>
        <v>0</v>
      </c>
      <c r="BN90" s="275"/>
      <c r="BO90" s="292"/>
      <c r="BP90" s="293"/>
      <c r="BQ90" s="193">
        <v>186</v>
      </c>
      <c r="BR90" s="193" t="s">
        <v>530</v>
      </c>
      <c r="BS90" s="322">
        <f>事前登録票!Z154</f>
        <v>0</v>
      </c>
      <c r="BU90" s="299"/>
      <c r="BV90" s="193">
        <v>306</v>
      </c>
      <c r="BW90" s="194" t="s">
        <v>529</v>
      </c>
      <c r="BX90" s="326">
        <f>事前登録票!G190</f>
        <v>0</v>
      </c>
      <c r="BY90" s="196"/>
      <c r="BZ90" s="285"/>
      <c r="CA90" s="193">
        <v>467</v>
      </c>
      <c r="CB90" s="193" t="s">
        <v>529</v>
      </c>
      <c r="CC90" s="331">
        <f>事前登録票!G221</f>
        <v>0</v>
      </c>
    </row>
    <row r="91" spans="2:81" ht="15" customHeight="1" thickBot="1">
      <c r="AP91" s="179"/>
      <c r="BI91" s="193"/>
      <c r="BJ91" s="230"/>
      <c r="BK91" s="193">
        <v>87</v>
      </c>
      <c r="BL91" s="193" t="s">
        <v>668</v>
      </c>
      <c r="BM91" s="314">
        <f>事前登録票!AC132</f>
        <v>0</v>
      </c>
      <c r="BN91" s="275"/>
      <c r="BO91" s="292"/>
      <c r="BP91" s="293"/>
      <c r="BQ91" s="193">
        <v>187</v>
      </c>
      <c r="BR91" s="193" t="s">
        <v>689</v>
      </c>
      <c r="BS91" s="323">
        <f>事前登録票!AD154</f>
        <v>0</v>
      </c>
      <c r="BU91" s="299"/>
      <c r="BV91" s="193">
        <v>307</v>
      </c>
      <c r="BW91" s="194" t="s">
        <v>678</v>
      </c>
      <c r="BX91" s="327">
        <f>事前登録票!T190</f>
        <v>0</v>
      </c>
      <c r="BY91" s="278"/>
      <c r="BZ91" s="285"/>
      <c r="CA91" s="193">
        <v>468</v>
      </c>
      <c r="CB91" s="193" t="s">
        <v>523</v>
      </c>
      <c r="CC91" s="323">
        <f>事前登録票!T221</f>
        <v>0</v>
      </c>
    </row>
    <row r="92" spans="2:81" ht="15" customHeight="1" thickBot="1">
      <c r="B92" s="197" t="s">
        <v>229</v>
      </c>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86"/>
      <c r="BI92" s="193"/>
      <c r="BJ92" s="230"/>
      <c r="BK92" s="193">
        <v>88</v>
      </c>
      <c r="BL92" s="193" t="s">
        <v>214</v>
      </c>
      <c r="BM92" s="314">
        <f>事前登録票!AM132</f>
        <v>0</v>
      </c>
      <c r="BN92" s="275"/>
      <c r="BO92" s="292"/>
      <c r="BP92" s="293"/>
      <c r="BQ92" s="193">
        <v>188</v>
      </c>
      <c r="BR92" s="193" t="s">
        <v>690</v>
      </c>
      <c r="BS92" s="323">
        <f>事前登録票!AH154</f>
        <v>0</v>
      </c>
      <c r="BU92" s="299"/>
      <c r="BV92" s="193">
        <v>308</v>
      </c>
      <c r="BW92" s="194" t="s">
        <v>679</v>
      </c>
      <c r="BX92" s="327">
        <f>事前登録票!X190</f>
        <v>0</v>
      </c>
      <c r="BY92" s="278"/>
      <c r="BZ92" s="285"/>
      <c r="CA92" s="193">
        <v>469</v>
      </c>
      <c r="CB92" s="193" t="s">
        <v>523</v>
      </c>
      <c r="CC92" s="323">
        <f>事前登録票!X221</f>
        <v>0</v>
      </c>
    </row>
    <row r="93" spans="2:81" ht="15" customHeight="1" thickBot="1">
      <c r="AP93" s="179"/>
      <c r="BI93" s="193"/>
      <c r="BJ93" s="230"/>
      <c r="BK93" s="193">
        <v>89</v>
      </c>
      <c r="BL93" s="193" t="s">
        <v>668</v>
      </c>
      <c r="BM93" s="314">
        <f>事前登録票!AC133</f>
        <v>0</v>
      </c>
      <c r="BN93" s="275"/>
      <c r="BO93" s="294"/>
      <c r="BP93" s="295"/>
      <c r="BQ93" s="193">
        <v>189</v>
      </c>
      <c r="BR93" s="193" t="s">
        <v>526</v>
      </c>
      <c r="BS93" s="321">
        <f>事前登録票!AK154</f>
        <v>0</v>
      </c>
      <c r="BU93" s="299"/>
      <c r="BV93" s="193">
        <v>309</v>
      </c>
      <c r="BW93" s="194" t="s">
        <v>526</v>
      </c>
      <c r="BX93" s="326">
        <f>事前登録票!AA190</f>
        <v>0</v>
      </c>
      <c r="BY93" s="196"/>
      <c r="BZ93" s="285"/>
      <c r="CA93" s="193">
        <v>470</v>
      </c>
      <c r="CB93" s="193" t="s">
        <v>526</v>
      </c>
      <c r="CC93" s="331">
        <f>事前登録票!AA221</f>
        <v>0</v>
      </c>
    </row>
    <row r="94" spans="2:81" ht="15" customHeight="1" thickBot="1">
      <c r="B94" s="166" t="s">
        <v>775</v>
      </c>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217"/>
      <c r="AR94" s="545" t="s">
        <v>702</v>
      </c>
      <c r="AS94" s="546"/>
      <c r="BI94" s="193"/>
      <c r="BJ94" s="230"/>
      <c r="BK94" s="193">
        <v>90</v>
      </c>
      <c r="BL94" s="193" t="s">
        <v>214</v>
      </c>
      <c r="BM94" s="314">
        <f>事前登録票!AM133</f>
        <v>0</v>
      </c>
      <c r="BN94" s="275"/>
      <c r="BO94" s="296"/>
      <c r="BP94" s="297"/>
      <c r="BQ94" s="200">
        <v>190</v>
      </c>
      <c r="BR94" s="200" t="s">
        <v>540</v>
      </c>
      <c r="BS94" s="324">
        <f>事前登録票!AP154</f>
        <v>0</v>
      </c>
      <c r="BU94" s="299"/>
      <c r="BV94" s="193">
        <v>310</v>
      </c>
      <c r="BW94" s="194" t="s">
        <v>680</v>
      </c>
      <c r="BX94" s="328">
        <f>事前登録票!AK190</f>
        <v>0</v>
      </c>
      <c r="BY94" s="279"/>
      <c r="BZ94" s="285"/>
      <c r="CA94" s="193">
        <v>471</v>
      </c>
      <c r="CB94" s="193" t="s">
        <v>682</v>
      </c>
      <c r="CC94" s="332">
        <f>事前登録票!AK221</f>
        <v>0</v>
      </c>
    </row>
    <row r="95" spans="2:81" ht="15" customHeight="1" thickBot="1">
      <c r="B95" s="261"/>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432" t="s">
        <v>132</v>
      </c>
      <c r="AI95" s="432"/>
      <c r="AJ95" s="432"/>
      <c r="AK95" s="432"/>
      <c r="AL95" s="432"/>
      <c r="AM95" s="432"/>
      <c r="AN95" s="432"/>
      <c r="AO95" s="432"/>
      <c r="AP95" s="432"/>
      <c r="AQ95" s="432"/>
      <c r="AR95" s="430"/>
      <c r="AS95" s="387"/>
      <c r="BI95" s="193"/>
      <c r="BJ95" s="230"/>
      <c r="BK95" s="193">
        <v>91</v>
      </c>
      <c r="BL95" s="193" t="s">
        <v>668</v>
      </c>
      <c r="BM95" s="314">
        <f>事前登録票!AC134</f>
        <v>0</v>
      </c>
      <c r="BN95" s="275"/>
      <c r="BO95" s="290" t="s">
        <v>742</v>
      </c>
      <c r="BP95" s="291" t="s">
        <v>743</v>
      </c>
      <c r="BQ95" s="188">
        <v>191</v>
      </c>
      <c r="BR95" s="188" t="s">
        <v>528</v>
      </c>
      <c r="BS95" s="319">
        <f>事前登録票!H155</f>
        <v>0</v>
      </c>
      <c r="BU95" s="300"/>
      <c r="BV95" s="200">
        <v>311</v>
      </c>
      <c r="BW95" s="199" t="s">
        <v>540</v>
      </c>
      <c r="BX95" s="329">
        <f>事前登録票!AP190</f>
        <v>0</v>
      </c>
      <c r="BY95" s="196"/>
      <c r="BZ95" s="286"/>
      <c r="CA95" s="200">
        <v>472</v>
      </c>
      <c r="CB95" s="200" t="s">
        <v>540</v>
      </c>
      <c r="CC95" s="333">
        <f>事前登録票!AP221</f>
        <v>0</v>
      </c>
    </row>
    <row r="96" spans="2:81" ht="15" customHeight="1" thickBot="1">
      <c r="AP96" s="179"/>
      <c r="BI96" s="200"/>
      <c r="BJ96" s="230"/>
      <c r="BK96" s="200">
        <v>92</v>
      </c>
      <c r="BL96" s="200" t="s">
        <v>214</v>
      </c>
      <c r="BM96" s="314">
        <f>事前登録票!AM134</f>
        <v>0</v>
      </c>
      <c r="BN96" s="275"/>
      <c r="BO96" s="292"/>
      <c r="BP96" s="293"/>
      <c r="BQ96" s="193">
        <v>192</v>
      </c>
      <c r="BR96" s="193" t="s">
        <v>531</v>
      </c>
      <c r="BS96" s="320">
        <f>事前登録票!J155</f>
        <v>0</v>
      </c>
      <c r="BU96" s="301"/>
      <c r="BV96" s="188">
        <v>312</v>
      </c>
      <c r="BW96" s="189" t="s">
        <v>677</v>
      </c>
      <c r="BX96" s="325">
        <f>事前登録票!E191</f>
        <v>0</v>
      </c>
      <c r="BY96" s="277"/>
      <c r="BZ96" s="284"/>
      <c r="CA96" s="188">
        <v>473</v>
      </c>
      <c r="CB96" s="188" t="s">
        <v>677</v>
      </c>
      <c r="CC96" s="319">
        <f>事前登録票!E222</f>
        <v>0</v>
      </c>
    </row>
    <row r="97" spans="2:81" ht="15" customHeight="1">
      <c r="B97" s="166" t="s">
        <v>776</v>
      </c>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217"/>
      <c r="AH97" s="445" t="s">
        <v>186</v>
      </c>
      <c r="AI97" s="445"/>
      <c r="AJ97" s="445"/>
      <c r="AK97" s="445"/>
      <c r="AL97" s="445"/>
      <c r="AM97" s="445"/>
      <c r="AN97" s="445"/>
      <c r="AO97" s="445"/>
      <c r="AP97" s="445"/>
      <c r="AQ97" s="445"/>
      <c r="AR97" s="545" t="s">
        <v>702</v>
      </c>
      <c r="AS97" s="546"/>
      <c r="BI97" s="188"/>
      <c r="BJ97" s="220" t="s">
        <v>729</v>
      </c>
      <c r="BK97" s="188">
        <v>93</v>
      </c>
      <c r="BL97" s="188" t="s">
        <v>631</v>
      </c>
      <c r="BM97" s="312">
        <f>事前登録票!AM136</f>
        <v>0</v>
      </c>
      <c r="BN97" s="275"/>
      <c r="BO97" s="292"/>
      <c r="BP97" s="293"/>
      <c r="BQ97" s="193">
        <v>193</v>
      </c>
      <c r="BR97" s="193" t="s">
        <v>529</v>
      </c>
      <c r="BS97" s="321">
        <f>事前登録票!M155</f>
        <v>0</v>
      </c>
      <c r="BU97" s="299"/>
      <c r="BV97" s="193">
        <v>313</v>
      </c>
      <c r="BW97" s="194" t="s">
        <v>529</v>
      </c>
      <c r="BX97" s="326">
        <f>事前登録票!G191</f>
        <v>0</v>
      </c>
      <c r="BY97" s="196"/>
      <c r="BZ97" s="285"/>
      <c r="CA97" s="193">
        <v>474</v>
      </c>
      <c r="CB97" s="193" t="s">
        <v>529</v>
      </c>
      <c r="CC97" s="331">
        <f>事前登録票!G222</f>
        <v>0</v>
      </c>
    </row>
    <row r="98" spans="2:81" ht="15" customHeight="1">
      <c r="B98" s="169" t="s">
        <v>278</v>
      </c>
      <c r="C98" s="161"/>
      <c r="D98" s="161"/>
      <c r="E98" s="161" t="s">
        <v>279</v>
      </c>
      <c r="F98" s="458">
        <f>リスト!D11</f>
        <v>44287</v>
      </c>
      <c r="G98" s="458"/>
      <c r="H98" s="458"/>
      <c r="I98" s="458"/>
      <c r="J98" s="458"/>
      <c r="K98" s="458"/>
      <c r="L98" s="161" t="s">
        <v>225</v>
      </c>
      <c r="M98" s="458">
        <f>リスト!F11</f>
        <v>45382</v>
      </c>
      <c r="N98" s="458"/>
      <c r="O98" s="458"/>
      <c r="P98" s="458"/>
      <c r="Q98" s="458"/>
      <c r="R98" s="458"/>
      <c r="S98" s="161"/>
      <c r="T98" s="447">
        <f>YEARFRAC(F98,M98)</f>
        <v>3</v>
      </c>
      <c r="U98" s="447"/>
      <c r="V98" s="161" t="s">
        <v>281</v>
      </c>
      <c r="W98" s="161"/>
      <c r="X98" s="161"/>
      <c r="Y98" s="232" t="s">
        <v>748</v>
      </c>
      <c r="Z98" s="161"/>
      <c r="AA98" s="161"/>
      <c r="AB98" s="161"/>
      <c r="AC98" s="161"/>
      <c r="AD98" s="161"/>
      <c r="AE98" s="161"/>
      <c r="AF98" s="161"/>
      <c r="AG98" s="161"/>
      <c r="AH98" s="174"/>
      <c r="AI98" s="174"/>
      <c r="AJ98" s="174"/>
      <c r="AK98" s="174"/>
      <c r="AL98" s="174"/>
      <c r="AM98" s="248"/>
      <c r="AN98" s="248"/>
      <c r="AO98" s="248"/>
      <c r="AP98" s="248"/>
      <c r="AQ98" s="257"/>
      <c r="AR98" s="470"/>
      <c r="AS98" s="537"/>
      <c r="BI98" s="193"/>
      <c r="BJ98" s="224"/>
      <c r="BK98" s="193">
        <v>94</v>
      </c>
      <c r="BL98" s="193" t="s">
        <v>657</v>
      </c>
      <c r="BM98" s="313">
        <f>事前登録票!AM138</f>
        <v>0</v>
      </c>
      <c r="BN98" s="275"/>
      <c r="BO98" s="292"/>
      <c r="BP98" s="293"/>
      <c r="BQ98" s="193">
        <v>194</v>
      </c>
      <c r="BR98" s="193" t="s">
        <v>525</v>
      </c>
      <c r="BS98" s="321">
        <f>事前登録票!S155</f>
        <v>0</v>
      </c>
      <c r="BU98" s="299"/>
      <c r="BV98" s="193">
        <v>314</v>
      </c>
      <c r="BW98" s="194" t="s">
        <v>678</v>
      </c>
      <c r="BX98" s="327">
        <f>事前登録票!T191</f>
        <v>0</v>
      </c>
      <c r="BY98" s="278"/>
      <c r="BZ98" s="285"/>
      <c r="CA98" s="193">
        <v>475</v>
      </c>
      <c r="CB98" s="193" t="s">
        <v>523</v>
      </c>
      <c r="CC98" s="323">
        <f>事前登録票!T222</f>
        <v>0</v>
      </c>
    </row>
    <row r="99" spans="2:81" ht="15" customHeight="1">
      <c r="B99" s="457" t="s">
        <v>3</v>
      </c>
      <c r="C99" s="414"/>
      <c r="D99" s="414"/>
      <c r="E99" s="414"/>
      <c r="F99" s="414"/>
      <c r="G99" s="414"/>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414"/>
      <c r="AF99" s="414"/>
      <c r="AG99" s="414"/>
      <c r="AH99" s="454" t="s">
        <v>0</v>
      </c>
      <c r="AI99" s="455"/>
      <c r="AJ99" s="455"/>
      <c r="AK99" s="455"/>
      <c r="AL99" s="455"/>
      <c r="AM99" s="455"/>
      <c r="AN99" s="455"/>
      <c r="AO99" s="455"/>
      <c r="AP99" s="455"/>
      <c r="AQ99" s="456"/>
      <c r="AR99" s="480"/>
      <c r="AS99" s="538"/>
      <c r="BI99" s="193"/>
      <c r="BJ99" s="230"/>
      <c r="BK99" s="193">
        <v>95</v>
      </c>
      <c r="BL99" s="193" t="s">
        <v>213</v>
      </c>
      <c r="BM99" s="314">
        <f>事前登録票!AC139</f>
        <v>0</v>
      </c>
      <c r="BN99" s="275"/>
      <c r="BO99" s="292"/>
      <c r="BP99" s="293"/>
      <c r="BQ99" s="193">
        <v>195</v>
      </c>
      <c r="BR99" s="193" t="s">
        <v>681</v>
      </c>
      <c r="BS99" s="321">
        <f>事前登録票!W155</f>
        <v>0</v>
      </c>
      <c r="BU99" s="299"/>
      <c r="BV99" s="193">
        <v>315</v>
      </c>
      <c r="BW99" s="194" t="s">
        <v>679</v>
      </c>
      <c r="BX99" s="327">
        <f>事前登録票!X191</f>
        <v>0</v>
      </c>
      <c r="BY99" s="278"/>
      <c r="BZ99" s="285"/>
      <c r="CA99" s="193">
        <v>476</v>
      </c>
      <c r="CB99" s="193" t="s">
        <v>523</v>
      </c>
      <c r="CC99" s="323">
        <f>事前登録票!X222</f>
        <v>0</v>
      </c>
    </row>
    <row r="100" spans="2:81" ht="15" customHeight="1">
      <c r="B100" s="457" t="s">
        <v>1</v>
      </c>
      <c r="C100" s="414"/>
      <c r="D100" s="414"/>
      <c r="E100" s="414"/>
      <c r="F100" s="414"/>
      <c r="G100" s="414" t="s">
        <v>2</v>
      </c>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388" t="s">
        <v>197</v>
      </c>
      <c r="AI100" s="448" t="s">
        <v>4</v>
      </c>
      <c r="AJ100" s="448"/>
      <c r="AK100" s="448"/>
      <c r="AL100" s="449"/>
      <c r="AM100" s="388" t="s">
        <v>5</v>
      </c>
      <c r="AN100" s="448"/>
      <c r="AO100" s="448"/>
      <c r="AP100" s="448"/>
      <c r="AQ100" s="449"/>
      <c r="AR100" s="480"/>
      <c r="AS100" s="538"/>
      <c r="BI100" s="193"/>
      <c r="BJ100" s="230"/>
      <c r="BK100" s="193">
        <v>96</v>
      </c>
      <c r="BL100" s="193" t="s">
        <v>214</v>
      </c>
      <c r="BM100" s="314">
        <f>事前登録票!AM139</f>
        <v>0</v>
      </c>
      <c r="BN100" s="275"/>
      <c r="BO100" s="292"/>
      <c r="BP100" s="293"/>
      <c r="BQ100" s="193">
        <v>196</v>
      </c>
      <c r="BR100" s="193" t="s">
        <v>530</v>
      </c>
      <c r="BS100" s="322">
        <f>事前登録票!Z155</f>
        <v>0</v>
      </c>
      <c r="BU100" s="299"/>
      <c r="BV100" s="193">
        <v>316</v>
      </c>
      <c r="BW100" s="194" t="s">
        <v>526</v>
      </c>
      <c r="BX100" s="326">
        <f>事前登録票!AA191</f>
        <v>0</v>
      </c>
      <c r="BY100" s="196"/>
      <c r="BZ100" s="285"/>
      <c r="CA100" s="193">
        <v>477</v>
      </c>
      <c r="CB100" s="193" t="s">
        <v>526</v>
      </c>
      <c r="CC100" s="331">
        <f>事前登録票!AA222</f>
        <v>0</v>
      </c>
    </row>
    <row r="101" spans="2:81" ht="15" customHeight="1">
      <c r="B101" s="451"/>
      <c r="C101" s="452"/>
      <c r="D101" s="452"/>
      <c r="E101" s="452"/>
      <c r="F101" s="453"/>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27"/>
      <c r="AI101" s="428"/>
      <c r="AJ101" s="428"/>
      <c r="AK101" s="428"/>
      <c r="AL101" s="429"/>
      <c r="AM101" s="490"/>
      <c r="AN101" s="491"/>
      <c r="AO101" s="491"/>
      <c r="AP101" s="491"/>
      <c r="AQ101" s="492"/>
      <c r="AR101" s="480"/>
      <c r="AS101" s="538"/>
      <c r="BI101" s="193"/>
      <c r="BJ101" s="230"/>
      <c r="BK101" s="193">
        <v>97</v>
      </c>
      <c r="BL101" s="193" t="s">
        <v>213</v>
      </c>
      <c r="BM101" s="314">
        <f>事前登録票!AC140</f>
        <v>0</v>
      </c>
      <c r="BN101" s="275"/>
      <c r="BO101" s="292"/>
      <c r="BP101" s="293"/>
      <c r="BQ101" s="193">
        <v>197</v>
      </c>
      <c r="BR101" s="193" t="s">
        <v>689</v>
      </c>
      <c r="BS101" s="323">
        <f>事前登録票!AD155</f>
        <v>0</v>
      </c>
      <c r="BU101" s="299"/>
      <c r="BV101" s="193">
        <v>317</v>
      </c>
      <c r="BW101" s="194" t="s">
        <v>680</v>
      </c>
      <c r="BX101" s="328">
        <f>事前登録票!AK191</f>
        <v>0</v>
      </c>
      <c r="BY101" s="279"/>
      <c r="BZ101" s="285"/>
      <c r="CA101" s="193">
        <v>478</v>
      </c>
      <c r="CB101" s="193" t="s">
        <v>682</v>
      </c>
      <c r="CC101" s="332">
        <f>事前登録票!AK222</f>
        <v>0</v>
      </c>
    </row>
    <row r="102" spans="2:81" ht="15" customHeight="1" thickBot="1">
      <c r="B102" s="451"/>
      <c r="C102" s="452"/>
      <c r="D102" s="452"/>
      <c r="E102" s="452"/>
      <c r="F102" s="453"/>
      <c r="G102" s="419"/>
      <c r="H102" s="419"/>
      <c r="I102" s="419"/>
      <c r="J102" s="419"/>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27"/>
      <c r="AI102" s="428"/>
      <c r="AJ102" s="428"/>
      <c r="AK102" s="428"/>
      <c r="AL102" s="429"/>
      <c r="AM102" s="490"/>
      <c r="AN102" s="491"/>
      <c r="AO102" s="491"/>
      <c r="AP102" s="491"/>
      <c r="AQ102" s="492"/>
      <c r="AR102" s="480"/>
      <c r="AS102" s="538"/>
      <c r="BI102" s="193"/>
      <c r="BJ102" s="230"/>
      <c r="BK102" s="193">
        <v>98</v>
      </c>
      <c r="BL102" s="193" t="s">
        <v>214</v>
      </c>
      <c r="BM102" s="314">
        <f>事前登録票!AM140</f>
        <v>0</v>
      </c>
      <c r="BN102" s="275"/>
      <c r="BO102" s="292"/>
      <c r="BP102" s="293"/>
      <c r="BQ102" s="193">
        <v>198</v>
      </c>
      <c r="BR102" s="193" t="s">
        <v>690</v>
      </c>
      <c r="BS102" s="323">
        <f>事前登録票!AH155</f>
        <v>0</v>
      </c>
      <c r="BU102" s="300"/>
      <c r="BV102" s="200">
        <v>318</v>
      </c>
      <c r="BW102" s="199" t="s">
        <v>540</v>
      </c>
      <c r="BX102" s="329">
        <f>事前登録票!AP191</f>
        <v>0</v>
      </c>
      <c r="BY102" s="196"/>
      <c r="BZ102" s="286"/>
      <c r="CA102" s="200">
        <v>479</v>
      </c>
      <c r="CB102" s="200" t="s">
        <v>540</v>
      </c>
      <c r="CC102" s="333">
        <f>事前登録票!AP222</f>
        <v>0</v>
      </c>
    </row>
    <row r="103" spans="2:81" ht="15" customHeight="1" thickBot="1">
      <c r="B103" s="462"/>
      <c r="C103" s="460"/>
      <c r="D103" s="460"/>
      <c r="E103" s="460"/>
      <c r="F103" s="461"/>
      <c r="G103" s="421"/>
      <c r="H103" s="421"/>
      <c r="I103" s="421"/>
      <c r="J103" s="421"/>
      <c r="K103" s="421"/>
      <c r="L103" s="421"/>
      <c r="M103" s="421"/>
      <c r="N103" s="421"/>
      <c r="O103" s="421"/>
      <c r="P103" s="421"/>
      <c r="Q103" s="421"/>
      <c r="R103" s="421"/>
      <c r="S103" s="421"/>
      <c r="T103" s="421"/>
      <c r="U103" s="421"/>
      <c r="V103" s="421"/>
      <c r="W103" s="421"/>
      <c r="X103" s="421"/>
      <c r="Y103" s="421"/>
      <c r="Z103" s="421"/>
      <c r="AA103" s="421"/>
      <c r="AB103" s="421"/>
      <c r="AC103" s="421"/>
      <c r="AD103" s="421"/>
      <c r="AE103" s="421"/>
      <c r="AF103" s="421"/>
      <c r="AG103" s="421"/>
      <c r="AH103" s="463"/>
      <c r="AI103" s="464"/>
      <c r="AJ103" s="464"/>
      <c r="AK103" s="464"/>
      <c r="AL103" s="465"/>
      <c r="AM103" s="549"/>
      <c r="AN103" s="550"/>
      <c r="AO103" s="550"/>
      <c r="AP103" s="550"/>
      <c r="AQ103" s="551"/>
      <c r="AR103" s="477"/>
      <c r="AS103" s="539"/>
      <c r="BI103" s="193"/>
      <c r="BJ103" s="230"/>
      <c r="BK103" s="193">
        <v>99</v>
      </c>
      <c r="BL103" s="193" t="s">
        <v>215</v>
      </c>
      <c r="BM103" s="314">
        <f>事前登録票!AC141</f>
        <v>0</v>
      </c>
      <c r="BN103" s="275"/>
      <c r="BO103" s="294"/>
      <c r="BP103" s="295"/>
      <c r="BQ103" s="193">
        <v>199</v>
      </c>
      <c r="BR103" s="193" t="s">
        <v>526</v>
      </c>
      <c r="BS103" s="321">
        <f>事前登録票!AK155</f>
        <v>0</v>
      </c>
      <c r="BU103" s="301"/>
      <c r="BV103" s="188">
        <v>319</v>
      </c>
      <c r="BW103" s="189" t="s">
        <v>677</v>
      </c>
      <c r="BX103" s="325">
        <f>事前登録票!E192</f>
        <v>0</v>
      </c>
      <c r="BY103" s="277"/>
      <c r="BZ103" s="284"/>
      <c r="CA103" s="188">
        <v>480</v>
      </c>
      <c r="CB103" s="188" t="s">
        <v>677</v>
      </c>
      <c r="CC103" s="319">
        <f>事前登録票!E223</f>
        <v>0</v>
      </c>
    </row>
    <row r="104" spans="2:81" ht="15" customHeight="1" thickBot="1">
      <c r="AP104" s="179"/>
      <c r="BI104" s="200"/>
      <c r="BJ104" s="245"/>
      <c r="BK104" s="200">
        <v>100</v>
      </c>
      <c r="BL104" s="200" t="s">
        <v>216</v>
      </c>
      <c r="BM104" s="318">
        <f>事前登録票!AM141</f>
        <v>0</v>
      </c>
      <c r="BN104" s="275"/>
      <c r="BO104" s="296"/>
      <c r="BP104" s="297"/>
      <c r="BQ104" s="200">
        <v>200</v>
      </c>
      <c r="BR104" s="200" t="s">
        <v>540</v>
      </c>
      <c r="BS104" s="324">
        <f>事前登録票!AP155</f>
        <v>0</v>
      </c>
      <c r="BU104" s="299"/>
      <c r="BV104" s="193">
        <v>320</v>
      </c>
      <c r="BW104" s="194" t="s">
        <v>529</v>
      </c>
      <c r="BX104" s="326">
        <f>事前登録票!G192</f>
        <v>0</v>
      </c>
      <c r="BY104" s="196"/>
      <c r="BZ104" s="285"/>
      <c r="CA104" s="193">
        <v>481</v>
      </c>
      <c r="CB104" s="193" t="s">
        <v>529</v>
      </c>
      <c r="CC104" s="331">
        <f>事前登録票!G223</f>
        <v>0</v>
      </c>
    </row>
    <row r="105" spans="2:81" ht="15" customHeight="1">
      <c r="B105" s="201" t="s">
        <v>777</v>
      </c>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445" t="s">
        <v>186</v>
      </c>
      <c r="AI105" s="445"/>
      <c r="AJ105" s="445"/>
      <c r="AK105" s="445"/>
      <c r="AL105" s="445"/>
      <c r="AM105" s="445"/>
      <c r="AN105" s="445"/>
      <c r="AO105" s="445"/>
      <c r="AP105" s="445"/>
      <c r="AQ105" s="445"/>
      <c r="AR105" s="545" t="s">
        <v>702</v>
      </c>
      <c r="AS105" s="546"/>
      <c r="BN105" s="275"/>
      <c r="BO105" s="290"/>
      <c r="BP105" s="291" t="s">
        <v>744</v>
      </c>
      <c r="BQ105" s="188">
        <v>201</v>
      </c>
      <c r="BR105" s="188" t="s">
        <v>528</v>
      </c>
      <c r="BS105" s="319">
        <f>事前登録票!H156</f>
        <v>0</v>
      </c>
      <c r="BU105" s="299"/>
      <c r="BV105" s="193">
        <v>321</v>
      </c>
      <c r="BW105" s="194" t="s">
        <v>678</v>
      </c>
      <c r="BX105" s="327">
        <f>事前登録票!T192</f>
        <v>0</v>
      </c>
      <c r="BY105" s="278"/>
      <c r="BZ105" s="285"/>
      <c r="CA105" s="193">
        <v>482</v>
      </c>
      <c r="CB105" s="193" t="s">
        <v>523</v>
      </c>
      <c r="CC105" s="323">
        <f>事前登録票!T223</f>
        <v>0</v>
      </c>
    </row>
    <row r="106" spans="2:81" ht="15" customHeight="1">
      <c r="B106" s="168" t="s">
        <v>278</v>
      </c>
      <c r="C106" s="240"/>
      <c r="D106" s="240"/>
      <c r="E106" s="240" t="s">
        <v>279</v>
      </c>
      <c r="F106" s="450">
        <f>リスト!D9</f>
        <v>43556</v>
      </c>
      <c r="G106" s="450"/>
      <c r="H106" s="450"/>
      <c r="I106" s="450"/>
      <c r="J106" s="450"/>
      <c r="K106" s="450"/>
      <c r="L106" s="240" t="s">
        <v>225</v>
      </c>
      <c r="M106" s="450">
        <f>リスト!F9</f>
        <v>45382</v>
      </c>
      <c r="N106" s="450"/>
      <c r="O106" s="450"/>
      <c r="P106" s="450"/>
      <c r="Q106" s="450"/>
      <c r="R106" s="450"/>
      <c r="S106" s="240"/>
      <c r="T106" s="466">
        <f>YEARFRAC(F106,M106)</f>
        <v>5</v>
      </c>
      <c r="U106" s="466"/>
      <c r="V106" s="240" t="s">
        <v>281</v>
      </c>
      <c r="W106" s="240"/>
      <c r="X106" s="240"/>
      <c r="Y106" s="240"/>
      <c r="Z106" s="240"/>
      <c r="AA106" s="240"/>
      <c r="AB106" s="241"/>
      <c r="AC106" s="390" t="s">
        <v>188</v>
      </c>
      <c r="AD106" s="391"/>
      <c r="AE106" s="391"/>
      <c r="AF106" s="391"/>
      <c r="AG106" s="392"/>
      <c r="AH106" s="481"/>
      <c r="AI106" s="482"/>
      <c r="AJ106" s="482"/>
      <c r="AK106" s="482"/>
      <c r="AL106" s="482"/>
      <c r="AM106" s="482"/>
      <c r="AN106" s="482"/>
      <c r="AO106" s="482"/>
      <c r="AP106" s="482"/>
      <c r="AQ106" s="483"/>
      <c r="AR106" s="495"/>
      <c r="AS106" s="583"/>
      <c r="BN106" s="275"/>
      <c r="BO106" s="292"/>
      <c r="BP106" s="293"/>
      <c r="BQ106" s="193">
        <v>202</v>
      </c>
      <c r="BR106" s="193" t="s">
        <v>531</v>
      </c>
      <c r="BS106" s="320">
        <f>事前登録票!J156</f>
        <v>0</v>
      </c>
      <c r="BU106" s="299"/>
      <c r="BV106" s="193">
        <v>322</v>
      </c>
      <c r="BW106" s="194" t="s">
        <v>679</v>
      </c>
      <c r="BX106" s="327">
        <f>事前登録票!X192</f>
        <v>0</v>
      </c>
      <c r="BY106" s="278"/>
      <c r="BZ106" s="285"/>
      <c r="CA106" s="193">
        <v>483</v>
      </c>
      <c r="CB106" s="193" t="s">
        <v>523</v>
      </c>
      <c r="CC106" s="323">
        <f>事前登録票!X223</f>
        <v>0</v>
      </c>
    </row>
    <row r="107" spans="2:81" ht="15" customHeight="1">
      <c r="B107" s="334" t="s">
        <v>746</v>
      </c>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239"/>
      <c r="AC107" s="390" t="s">
        <v>263</v>
      </c>
      <c r="AD107" s="391"/>
      <c r="AE107" s="391"/>
      <c r="AF107" s="391"/>
      <c r="AG107" s="392"/>
      <c r="AH107" s="427"/>
      <c r="AI107" s="428"/>
      <c r="AJ107" s="428"/>
      <c r="AK107" s="428"/>
      <c r="AL107" s="428"/>
      <c r="AM107" s="428"/>
      <c r="AN107" s="428"/>
      <c r="AO107" s="428"/>
      <c r="AP107" s="428"/>
      <c r="AQ107" s="429"/>
      <c r="AR107" s="584"/>
      <c r="AS107" s="585"/>
      <c r="BN107" s="275"/>
      <c r="BO107" s="292"/>
      <c r="BP107" s="293"/>
      <c r="BQ107" s="193">
        <v>203</v>
      </c>
      <c r="BR107" s="193" t="s">
        <v>529</v>
      </c>
      <c r="BS107" s="321">
        <f>事前登録票!M156</f>
        <v>0</v>
      </c>
      <c r="BU107" s="299"/>
      <c r="BV107" s="193">
        <v>323</v>
      </c>
      <c r="BW107" s="194" t="s">
        <v>526</v>
      </c>
      <c r="BX107" s="326">
        <f>事前登録票!AA192</f>
        <v>0</v>
      </c>
      <c r="BY107" s="196"/>
      <c r="BZ107" s="285"/>
      <c r="CA107" s="193">
        <v>484</v>
      </c>
      <c r="CB107" s="193" t="s">
        <v>526</v>
      </c>
      <c r="CC107" s="331">
        <f>事前登録票!AA223</f>
        <v>0</v>
      </c>
    </row>
    <row r="108" spans="2:81" ht="15" customHeight="1">
      <c r="B108" s="169"/>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239"/>
      <c r="AC108" s="494" t="s">
        <v>189</v>
      </c>
      <c r="AD108" s="495"/>
      <c r="AE108" s="495"/>
      <c r="AF108" s="495"/>
      <c r="AG108" s="496"/>
      <c r="AH108" s="484"/>
      <c r="AI108" s="485"/>
      <c r="AJ108" s="485"/>
      <c r="AK108" s="485"/>
      <c r="AL108" s="485"/>
      <c r="AM108" s="485"/>
      <c r="AN108" s="485"/>
      <c r="AO108" s="485"/>
      <c r="AP108" s="485"/>
      <c r="AQ108" s="486"/>
      <c r="AR108" s="584"/>
      <c r="AS108" s="585"/>
      <c r="BN108" s="275"/>
      <c r="BO108" s="292"/>
      <c r="BP108" s="293"/>
      <c r="BQ108" s="193">
        <v>204</v>
      </c>
      <c r="BR108" s="193" t="s">
        <v>525</v>
      </c>
      <c r="BS108" s="321">
        <f>事前登録票!S156</f>
        <v>0</v>
      </c>
      <c r="BU108" s="299"/>
      <c r="BV108" s="193">
        <v>324</v>
      </c>
      <c r="BW108" s="194" t="s">
        <v>680</v>
      </c>
      <c r="BX108" s="328">
        <f>事前登録票!AK192</f>
        <v>0</v>
      </c>
      <c r="BY108" s="279"/>
      <c r="BZ108" s="285"/>
      <c r="CA108" s="193">
        <v>485</v>
      </c>
      <c r="CB108" s="193" t="s">
        <v>682</v>
      </c>
      <c r="CC108" s="332">
        <f>事前登録票!AK223</f>
        <v>0</v>
      </c>
    </row>
    <row r="109" spans="2:81" ht="15" customHeight="1" thickBot="1">
      <c r="B109" s="165"/>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46"/>
      <c r="AC109" s="497"/>
      <c r="AD109" s="498"/>
      <c r="AE109" s="498"/>
      <c r="AF109" s="498"/>
      <c r="AG109" s="499"/>
      <c r="AH109" s="487"/>
      <c r="AI109" s="488"/>
      <c r="AJ109" s="488"/>
      <c r="AK109" s="488"/>
      <c r="AL109" s="488"/>
      <c r="AM109" s="488"/>
      <c r="AN109" s="488"/>
      <c r="AO109" s="488"/>
      <c r="AP109" s="488"/>
      <c r="AQ109" s="489"/>
      <c r="AR109" s="498"/>
      <c r="AS109" s="586"/>
      <c r="BN109" s="275"/>
      <c r="BO109" s="292"/>
      <c r="BP109" s="293"/>
      <c r="BQ109" s="193">
        <v>205</v>
      </c>
      <c r="BR109" s="193" t="s">
        <v>681</v>
      </c>
      <c r="BS109" s="321">
        <f>事前登録票!W156</f>
        <v>0</v>
      </c>
      <c r="BU109" s="300"/>
      <c r="BV109" s="200">
        <v>325</v>
      </c>
      <c r="BW109" s="199" t="s">
        <v>540</v>
      </c>
      <c r="BX109" s="329">
        <f>事前登録票!AP192</f>
        <v>0</v>
      </c>
      <c r="BY109" s="196"/>
      <c r="BZ109" s="286"/>
      <c r="CA109" s="200">
        <v>486</v>
      </c>
      <c r="CB109" s="200" t="s">
        <v>540</v>
      </c>
      <c r="CC109" s="333">
        <f>事前登録票!AP223</f>
        <v>0</v>
      </c>
    </row>
    <row r="110" spans="2:81" ht="15" customHeight="1" thickBot="1">
      <c r="AP110" s="179"/>
      <c r="BN110" s="275"/>
      <c r="BO110" s="292"/>
      <c r="BP110" s="293"/>
      <c r="BQ110" s="193">
        <v>206</v>
      </c>
      <c r="BR110" s="193" t="s">
        <v>530</v>
      </c>
      <c r="BS110" s="322">
        <f>事前登録票!Z156</f>
        <v>0</v>
      </c>
      <c r="BU110" s="301"/>
      <c r="BV110" s="188">
        <v>326</v>
      </c>
      <c r="BW110" s="189" t="s">
        <v>677</v>
      </c>
      <c r="BX110" s="325">
        <f>事前登録票!E193</f>
        <v>0</v>
      </c>
      <c r="BY110" s="277"/>
      <c r="BZ110" s="284"/>
      <c r="CA110" s="188">
        <v>487</v>
      </c>
      <c r="CB110" s="188" t="s">
        <v>677</v>
      </c>
      <c r="CC110" s="319">
        <f>事前登録票!E224</f>
        <v>0</v>
      </c>
    </row>
    <row r="111" spans="2:81" ht="15" customHeight="1">
      <c r="B111" s="166" t="s">
        <v>778</v>
      </c>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217"/>
      <c r="AH111" s="493" t="s">
        <v>186</v>
      </c>
      <c r="AI111" s="493"/>
      <c r="AJ111" s="493"/>
      <c r="AK111" s="493"/>
      <c r="AL111" s="493"/>
      <c r="AM111" s="445"/>
      <c r="AN111" s="445"/>
      <c r="AO111" s="445"/>
      <c r="AP111" s="445"/>
      <c r="AQ111" s="445"/>
      <c r="AR111" s="545" t="s">
        <v>702</v>
      </c>
      <c r="AS111" s="546"/>
      <c r="BN111" s="275"/>
      <c r="BO111" s="292"/>
      <c r="BP111" s="293"/>
      <c r="BQ111" s="193">
        <v>207</v>
      </c>
      <c r="BR111" s="193" t="s">
        <v>689</v>
      </c>
      <c r="BS111" s="323">
        <f>事前登録票!AD156</f>
        <v>0</v>
      </c>
      <c r="BU111" s="299"/>
      <c r="BV111" s="193">
        <v>327</v>
      </c>
      <c r="BW111" s="194" t="s">
        <v>529</v>
      </c>
      <c r="BX111" s="326">
        <f>事前登録票!G193</f>
        <v>0</v>
      </c>
      <c r="BY111" s="196"/>
      <c r="BZ111" s="285"/>
      <c r="CA111" s="193">
        <v>488</v>
      </c>
      <c r="CB111" s="193" t="s">
        <v>529</v>
      </c>
      <c r="CC111" s="331">
        <f>事前登録票!G224</f>
        <v>0</v>
      </c>
    </row>
    <row r="112" spans="2:81" ht="15" customHeight="1">
      <c r="B112" s="169" t="s">
        <v>305</v>
      </c>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247"/>
      <c r="AI112" s="247"/>
      <c r="AJ112" s="247"/>
      <c r="AK112" s="247"/>
      <c r="AL112" s="247"/>
      <c r="AM112" s="247"/>
      <c r="AN112" s="247"/>
      <c r="AO112" s="247"/>
      <c r="AP112" s="247"/>
      <c r="AQ112" s="262"/>
      <c r="AR112" s="469"/>
      <c r="AS112" s="537"/>
      <c r="BN112" s="275"/>
      <c r="BO112" s="292"/>
      <c r="BP112" s="293"/>
      <c r="BQ112" s="193">
        <v>208</v>
      </c>
      <c r="BR112" s="193" t="s">
        <v>690</v>
      </c>
      <c r="BS112" s="323">
        <f>事前登録票!AH156</f>
        <v>0</v>
      </c>
      <c r="BU112" s="299"/>
      <c r="BV112" s="193">
        <v>328</v>
      </c>
      <c r="BW112" s="194" t="s">
        <v>678</v>
      </c>
      <c r="BX112" s="327">
        <f>事前登録票!T193</f>
        <v>0</v>
      </c>
      <c r="BY112" s="278"/>
      <c r="BZ112" s="285"/>
      <c r="CA112" s="193">
        <v>489</v>
      </c>
      <c r="CB112" s="193" t="s">
        <v>523</v>
      </c>
      <c r="CC112" s="323">
        <f>事前登録票!T224</f>
        <v>0</v>
      </c>
    </row>
    <row r="113" spans="1:81" ht="15" customHeight="1">
      <c r="B113" s="160" t="s">
        <v>278</v>
      </c>
      <c r="C113" s="177"/>
      <c r="D113" s="177"/>
      <c r="E113" s="177" t="s">
        <v>279</v>
      </c>
      <c r="F113" s="263" t="s">
        <v>306</v>
      </c>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252"/>
      <c r="AI113" s="252"/>
      <c r="AJ113" s="252"/>
      <c r="AK113" s="252"/>
      <c r="AL113" s="252"/>
      <c r="AM113" s="252"/>
      <c r="AN113" s="252"/>
      <c r="AO113" s="252"/>
      <c r="AP113" s="252"/>
      <c r="AQ113" s="253"/>
      <c r="AR113" s="540"/>
      <c r="AS113" s="538"/>
      <c r="BN113" s="275"/>
      <c r="BO113" s="294"/>
      <c r="BP113" s="295"/>
      <c r="BQ113" s="193">
        <v>209</v>
      </c>
      <c r="BR113" s="193" t="s">
        <v>526</v>
      </c>
      <c r="BS113" s="321">
        <f>事前登録票!AK156</f>
        <v>0</v>
      </c>
      <c r="BU113" s="299"/>
      <c r="BV113" s="193">
        <v>329</v>
      </c>
      <c r="BW113" s="194" t="s">
        <v>679</v>
      </c>
      <c r="BX113" s="327">
        <f>事前登録票!X193</f>
        <v>0</v>
      </c>
      <c r="BY113" s="278"/>
      <c r="BZ113" s="285"/>
      <c r="CA113" s="193">
        <v>490</v>
      </c>
      <c r="CB113" s="193" t="s">
        <v>523</v>
      </c>
      <c r="CC113" s="323">
        <f>事前登録票!X224</f>
        <v>0</v>
      </c>
    </row>
    <row r="114" spans="1:81" ht="15" customHeight="1" thickBot="1">
      <c r="B114" s="168" t="s">
        <v>825</v>
      </c>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161"/>
      <c r="AD114" s="161"/>
      <c r="AE114" s="161"/>
      <c r="AF114" s="161"/>
      <c r="AG114" s="161"/>
      <c r="AH114" s="247"/>
      <c r="AI114" s="247"/>
      <c r="AJ114" s="247"/>
      <c r="AK114" s="247"/>
      <c r="AL114" s="247"/>
      <c r="AM114" s="247"/>
      <c r="AN114" s="247"/>
      <c r="AO114" s="247"/>
      <c r="AP114" s="247"/>
      <c r="AQ114" s="262"/>
      <c r="AR114" s="540"/>
      <c r="AS114" s="538"/>
      <c r="BN114" s="275"/>
      <c r="BO114" s="296"/>
      <c r="BP114" s="297"/>
      <c r="BQ114" s="200">
        <v>210</v>
      </c>
      <c r="BR114" s="200" t="s">
        <v>540</v>
      </c>
      <c r="BS114" s="324">
        <f>事前登録票!AP156</f>
        <v>0</v>
      </c>
      <c r="BU114" s="299"/>
      <c r="BV114" s="193">
        <v>330</v>
      </c>
      <c r="BW114" s="194" t="s">
        <v>526</v>
      </c>
      <c r="BX114" s="326">
        <f>事前登録票!AA193</f>
        <v>0</v>
      </c>
      <c r="BY114" s="196"/>
      <c r="BZ114" s="285"/>
      <c r="CA114" s="193">
        <v>491</v>
      </c>
      <c r="CB114" s="193" t="s">
        <v>526</v>
      </c>
      <c r="CC114" s="331">
        <f>事前登録票!AA224</f>
        <v>0</v>
      </c>
    </row>
    <row r="115" spans="1:81" ht="15" customHeight="1">
      <c r="B115" s="160" t="s">
        <v>278</v>
      </c>
      <c r="C115" s="177"/>
      <c r="D115" s="177"/>
      <c r="E115" s="177" t="s">
        <v>279</v>
      </c>
      <c r="F115" s="374" t="s">
        <v>826</v>
      </c>
      <c r="G115" s="374"/>
      <c r="H115" s="374"/>
      <c r="I115" s="374"/>
      <c r="J115" s="374"/>
      <c r="K115" s="374"/>
      <c r="L115" s="374"/>
      <c r="M115" s="374"/>
      <c r="N115" s="374"/>
      <c r="O115" s="374"/>
      <c r="P115" s="374"/>
      <c r="Q115" s="374"/>
      <c r="R115" s="374"/>
      <c r="S115" s="374"/>
      <c r="T115" s="374"/>
      <c r="U115" s="177"/>
      <c r="V115" s="177"/>
      <c r="W115" s="177"/>
      <c r="X115" s="177"/>
      <c r="Y115" s="177"/>
      <c r="Z115" s="177"/>
      <c r="AA115" s="177"/>
      <c r="AB115" s="177"/>
      <c r="AC115" s="177"/>
      <c r="AD115" s="177"/>
      <c r="AE115" s="177"/>
      <c r="AF115" s="177"/>
      <c r="AG115" s="177"/>
      <c r="AH115" s="252"/>
      <c r="AI115" s="252"/>
      <c r="AJ115" s="252"/>
      <c r="AK115" s="252"/>
      <c r="AL115" s="252"/>
      <c r="AM115" s="252"/>
      <c r="AN115" s="252"/>
      <c r="AO115" s="252"/>
      <c r="AP115" s="252"/>
      <c r="AQ115" s="253"/>
      <c r="AR115" s="540"/>
      <c r="AS115" s="538"/>
      <c r="BN115" s="275"/>
      <c r="BO115" s="290"/>
      <c r="BP115" s="291" t="s">
        <v>745</v>
      </c>
      <c r="BQ115" s="188">
        <v>211</v>
      </c>
      <c r="BR115" s="188" t="s">
        <v>528</v>
      </c>
      <c r="BS115" s="319">
        <f>事前登録票!H157</f>
        <v>0</v>
      </c>
      <c r="BU115" s="299"/>
      <c r="BV115" s="193">
        <v>331</v>
      </c>
      <c r="BW115" s="194" t="s">
        <v>680</v>
      </c>
      <c r="BX115" s="328">
        <f>事前登録票!AK193</f>
        <v>0</v>
      </c>
      <c r="BY115" s="279"/>
      <c r="BZ115" s="285"/>
      <c r="CA115" s="193">
        <v>492</v>
      </c>
      <c r="CB115" s="193" t="s">
        <v>682</v>
      </c>
      <c r="CC115" s="332">
        <f>事前登録票!AK224</f>
        <v>0</v>
      </c>
    </row>
    <row r="116" spans="1:81" ht="15" customHeight="1" thickBot="1">
      <c r="B116" s="169"/>
      <c r="C116" s="161"/>
      <c r="D116" s="161"/>
      <c r="E116" s="161"/>
      <c r="F116" s="161"/>
      <c r="G116" s="161"/>
      <c r="H116" s="161"/>
      <c r="I116" s="161"/>
      <c r="J116" s="161"/>
      <c r="K116" s="161"/>
      <c r="L116" s="178"/>
      <c r="M116" s="178"/>
      <c r="N116" s="178"/>
      <c r="O116" s="178"/>
      <c r="P116" s="178"/>
      <c r="Q116" s="178"/>
      <c r="R116" s="178"/>
      <c r="S116" s="178"/>
      <c r="T116" s="178"/>
      <c r="U116" s="178"/>
      <c r="V116" s="178"/>
      <c r="W116" s="178"/>
      <c r="X116" s="178"/>
      <c r="Y116" s="178"/>
      <c r="Z116" s="178"/>
      <c r="AA116" s="178"/>
      <c r="AB116" s="178"/>
      <c r="AC116" s="177"/>
      <c r="AD116" s="177"/>
      <c r="AE116" s="177"/>
      <c r="AF116" s="177"/>
      <c r="AG116" s="237"/>
      <c r="AH116" s="414" t="s">
        <v>187</v>
      </c>
      <c r="AI116" s="414"/>
      <c r="AJ116" s="414"/>
      <c r="AK116" s="414"/>
      <c r="AL116" s="414"/>
      <c r="AM116" s="414"/>
      <c r="AN116" s="414"/>
      <c r="AO116" s="414"/>
      <c r="AP116" s="414"/>
      <c r="AQ116" s="414"/>
      <c r="AR116" s="540"/>
      <c r="AS116" s="538"/>
      <c r="BN116" s="275"/>
      <c r="BO116" s="292"/>
      <c r="BP116" s="293"/>
      <c r="BQ116" s="193">
        <v>212</v>
      </c>
      <c r="BR116" s="193" t="s">
        <v>531</v>
      </c>
      <c r="BS116" s="320">
        <f>事前登録票!J157</f>
        <v>0</v>
      </c>
      <c r="BU116" s="300"/>
      <c r="BV116" s="200">
        <v>332</v>
      </c>
      <c r="BW116" s="199" t="s">
        <v>540</v>
      </c>
      <c r="BX116" s="329">
        <f>事前登録票!AP193</f>
        <v>0</v>
      </c>
      <c r="BY116" s="196"/>
      <c r="BZ116" s="286"/>
      <c r="CA116" s="200">
        <v>493</v>
      </c>
      <c r="CB116" s="200" t="s">
        <v>540</v>
      </c>
      <c r="CC116" s="333">
        <f>事前登録票!AP224</f>
        <v>0</v>
      </c>
    </row>
    <row r="117" spans="1:81" ht="15" customHeight="1">
      <c r="B117" s="254" t="s">
        <v>326</v>
      </c>
      <c r="C117" s="240" t="s">
        <v>764</v>
      </c>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178"/>
      <c r="AD117" s="178"/>
      <c r="AE117" s="178"/>
      <c r="AF117" s="178"/>
      <c r="AG117" s="178"/>
      <c r="AH117" s="260"/>
      <c r="AI117" s="240"/>
      <c r="AJ117" s="240"/>
      <c r="AK117" s="240"/>
      <c r="AL117" s="240"/>
      <c r="AM117" s="240"/>
      <c r="AN117" s="240"/>
      <c r="AO117" s="240"/>
      <c r="AP117" s="240"/>
      <c r="AQ117" s="241"/>
      <c r="AR117" s="540"/>
      <c r="AS117" s="538"/>
      <c r="BN117" s="275"/>
      <c r="BO117" s="292"/>
      <c r="BP117" s="293"/>
      <c r="BQ117" s="193">
        <v>213</v>
      </c>
      <c r="BR117" s="193" t="s">
        <v>529</v>
      </c>
      <c r="BS117" s="321">
        <f>事前登録票!M157</f>
        <v>0</v>
      </c>
      <c r="BU117" s="301"/>
      <c r="BV117" s="188">
        <v>333</v>
      </c>
      <c r="BW117" s="189" t="s">
        <v>677</v>
      </c>
      <c r="BX117" s="325">
        <f>事前登録票!E194</f>
        <v>0</v>
      </c>
      <c r="BY117" s="277"/>
      <c r="BZ117" s="284"/>
      <c r="CA117" s="188">
        <v>494</v>
      </c>
      <c r="CB117" s="188" t="s">
        <v>677</v>
      </c>
      <c r="CC117" s="319">
        <f>事前登録票!E225</f>
        <v>0</v>
      </c>
    </row>
    <row r="118" spans="1:81" ht="15" customHeight="1">
      <c r="B118" s="254" t="s">
        <v>201</v>
      </c>
      <c r="C118" s="240" t="s">
        <v>327</v>
      </c>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178"/>
      <c r="AD118" s="178"/>
      <c r="AE118" s="178"/>
      <c r="AF118" s="178"/>
      <c r="AG118" s="208"/>
      <c r="AH118" s="388" t="s">
        <v>307</v>
      </c>
      <c r="AI118" s="448"/>
      <c r="AJ118" s="448"/>
      <c r="AK118" s="448"/>
      <c r="AL118" s="449"/>
      <c r="AM118" s="427"/>
      <c r="AN118" s="428"/>
      <c r="AO118" s="428"/>
      <c r="AP118" s="428"/>
      <c r="AQ118" s="429"/>
      <c r="AR118" s="540"/>
      <c r="AS118" s="538"/>
      <c r="BN118" s="275"/>
      <c r="BO118" s="292"/>
      <c r="BP118" s="293"/>
      <c r="BQ118" s="193">
        <v>214</v>
      </c>
      <c r="BR118" s="193" t="s">
        <v>525</v>
      </c>
      <c r="BS118" s="321">
        <f>事前登録票!S157</f>
        <v>0</v>
      </c>
      <c r="BU118" s="299"/>
      <c r="BV118" s="193">
        <v>334</v>
      </c>
      <c r="BW118" s="194" t="s">
        <v>529</v>
      </c>
      <c r="BX118" s="326">
        <f>事前登録票!G194</f>
        <v>0</v>
      </c>
      <c r="BY118" s="196"/>
      <c r="BZ118" s="285"/>
      <c r="CA118" s="193">
        <v>495</v>
      </c>
      <c r="CB118" s="193" t="s">
        <v>529</v>
      </c>
      <c r="CC118" s="331">
        <f>事前登録票!G225</f>
        <v>0</v>
      </c>
    </row>
    <row r="119" spans="1:81" ht="15" customHeight="1" thickBot="1">
      <c r="B119" s="264" t="s">
        <v>757</v>
      </c>
      <c r="C119" s="250" t="s">
        <v>765</v>
      </c>
      <c r="D119" s="250"/>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33"/>
      <c r="AD119" s="233"/>
      <c r="AE119" s="233"/>
      <c r="AF119" s="233"/>
      <c r="AG119" s="246"/>
      <c r="AH119" s="476" t="s">
        <v>758</v>
      </c>
      <c r="AI119" s="477"/>
      <c r="AJ119" s="477"/>
      <c r="AK119" s="477"/>
      <c r="AL119" s="478"/>
      <c r="AM119" s="476"/>
      <c r="AN119" s="477"/>
      <c r="AO119" s="477"/>
      <c r="AP119" s="477"/>
      <c r="AQ119" s="478"/>
      <c r="AR119" s="476"/>
      <c r="AS119" s="539"/>
      <c r="BN119" s="275"/>
      <c r="BO119" s="292"/>
      <c r="BP119" s="293"/>
      <c r="BQ119" s="193">
        <v>215</v>
      </c>
      <c r="BR119" s="193" t="s">
        <v>681</v>
      </c>
      <c r="BS119" s="321">
        <f>事前登録票!W157</f>
        <v>0</v>
      </c>
      <c r="BU119" s="299"/>
      <c r="BV119" s="193">
        <v>335</v>
      </c>
      <c r="BW119" s="194" t="s">
        <v>678</v>
      </c>
      <c r="BX119" s="327">
        <f>事前登録票!T194</f>
        <v>0</v>
      </c>
      <c r="BY119" s="278"/>
      <c r="BZ119" s="285"/>
      <c r="CA119" s="193">
        <v>496</v>
      </c>
      <c r="CB119" s="193" t="s">
        <v>523</v>
      </c>
      <c r="CC119" s="323">
        <f>事前登録票!T225</f>
        <v>0</v>
      </c>
    </row>
    <row r="120" spans="1:81" ht="15" customHeight="1" thickBot="1">
      <c r="B120" s="184"/>
      <c r="C120" s="184"/>
      <c r="D120" s="184"/>
      <c r="E120" s="184"/>
      <c r="F120" s="18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84"/>
      <c r="AD120" s="184"/>
      <c r="AE120" s="184"/>
      <c r="AF120" s="184"/>
      <c r="AG120" s="184"/>
      <c r="AH120" s="164"/>
      <c r="AI120" s="164"/>
      <c r="AJ120" s="164"/>
      <c r="AK120" s="164"/>
      <c r="AL120" s="164"/>
      <c r="AP120" s="164"/>
      <c r="AQ120" s="164"/>
      <c r="AR120" s="164"/>
      <c r="AS120" s="180"/>
      <c r="BN120" s="275"/>
      <c r="BO120" s="292"/>
      <c r="BP120" s="293"/>
      <c r="BQ120" s="193">
        <v>216</v>
      </c>
      <c r="BR120" s="193" t="s">
        <v>530</v>
      </c>
      <c r="BS120" s="322">
        <f>事前登録票!Z157</f>
        <v>0</v>
      </c>
      <c r="BU120" s="299"/>
      <c r="BV120" s="193">
        <v>336</v>
      </c>
      <c r="BW120" s="194" t="s">
        <v>679</v>
      </c>
      <c r="BX120" s="327">
        <f>事前登録票!X194</f>
        <v>0</v>
      </c>
      <c r="BY120" s="278"/>
      <c r="BZ120" s="285"/>
      <c r="CA120" s="193">
        <v>497</v>
      </c>
      <c r="CB120" s="193" t="s">
        <v>523</v>
      </c>
      <c r="CC120" s="323">
        <f>事前登録票!X225</f>
        <v>0</v>
      </c>
    </row>
    <row r="121" spans="1:81" ht="15" customHeight="1">
      <c r="B121" s="368" t="s">
        <v>806</v>
      </c>
      <c r="C121" s="364"/>
      <c r="D121" s="364"/>
      <c r="E121" s="364"/>
      <c r="F121" s="364"/>
      <c r="G121" s="365"/>
      <c r="H121" s="365"/>
      <c r="I121" s="365"/>
      <c r="J121" s="365"/>
      <c r="K121" s="365"/>
      <c r="L121" s="365"/>
      <c r="M121" s="373" t="s">
        <v>812</v>
      </c>
      <c r="N121" s="365"/>
      <c r="O121" s="365"/>
      <c r="P121" s="365"/>
      <c r="Q121" s="365"/>
      <c r="R121" s="365"/>
      <c r="S121" s="365"/>
      <c r="T121" s="365"/>
      <c r="U121" s="365"/>
      <c r="V121" s="365"/>
      <c r="W121" s="365"/>
      <c r="X121" s="365"/>
      <c r="Y121" s="373" t="s">
        <v>818</v>
      </c>
      <c r="Z121" s="365"/>
      <c r="AA121" s="365"/>
      <c r="AB121" s="365"/>
      <c r="AC121" s="364"/>
      <c r="AD121" s="364"/>
      <c r="AE121" s="364"/>
      <c r="AF121" s="364"/>
      <c r="AG121" s="364"/>
      <c r="AH121" s="365"/>
      <c r="AI121" s="365"/>
      <c r="AJ121" s="365"/>
      <c r="AK121" s="365"/>
      <c r="AL121" s="365"/>
      <c r="AM121" s="202"/>
      <c r="AN121" s="202"/>
      <c r="AO121" s="202"/>
      <c r="AP121" s="365"/>
      <c r="AQ121" s="365"/>
      <c r="AR121" s="365"/>
      <c r="AS121" s="189"/>
      <c r="BN121" s="275"/>
      <c r="BO121" s="292"/>
      <c r="BP121" s="293"/>
      <c r="BQ121" s="193">
        <v>217</v>
      </c>
      <c r="BR121" s="193" t="s">
        <v>689</v>
      </c>
      <c r="BS121" s="323">
        <f>事前登録票!AD157</f>
        <v>0</v>
      </c>
      <c r="BU121" s="299"/>
      <c r="BV121" s="193">
        <v>337</v>
      </c>
      <c r="BW121" s="194" t="s">
        <v>526</v>
      </c>
      <c r="BX121" s="326">
        <f>事前登録票!AA194</f>
        <v>0</v>
      </c>
      <c r="BY121" s="196"/>
      <c r="BZ121" s="285"/>
      <c r="CA121" s="193">
        <v>498</v>
      </c>
      <c r="CB121" s="193" t="s">
        <v>526</v>
      </c>
      <c r="CC121" s="331">
        <f>事前登録票!AA225</f>
        <v>0</v>
      </c>
    </row>
    <row r="122" spans="1:81" ht="15" customHeight="1">
      <c r="B122" s="366" t="s">
        <v>805</v>
      </c>
      <c r="C122" s="228" t="s">
        <v>807</v>
      </c>
      <c r="D122" s="228"/>
      <c r="E122" s="228"/>
      <c r="F122" s="228"/>
      <c r="G122" s="196"/>
      <c r="H122" s="196"/>
      <c r="I122" s="196"/>
      <c r="J122" s="196"/>
      <c r="K122" s="196"/>
      <c r="L122" s="196"/>
      <c r="M122" s="196" t="s">
        <v>813</v>
      </c>
      <c r="N122" s="196" t="s">
        <v>815</v>
      </c>
      <c r="O122" s="196"/>
      <c r="P122" s="196"/>
      <c r="Q122" s="196"/>
      <c r="R122" s="196"/>
      <c r="S122" s="196"/>
      <c r="T122" s="196"/>
      <c r="U122" s="196"/>
      <c r="V122" s="196"/>
      <c r="W122" s="196"/>
      <c r="X122" s="196"/>
      <c r="Y122" s="351" t="s">
        <v>805</v>
      </c>
      <c r="Z122" s="196" t="s">
        <v>819</v>
      </c>
      <c r="AA122" s="196"/>
      <c r="AB122" s="196"/>
      <c r="AC122" s="228"/>
      <c r="AD122" s="228"/>
      <c r="AE122" s="228"/>
      <c r="AF122" s="228"/>
      <c r="AG122" s="228"/>
      <c r="AH122" s="196"/>
      <c r="AI122" s="196"/>
      <c r="AJ122" s="196"/>
      <c r="AK122" s="196"/>
      <c r="AL122" s="196"/>
      <c r="AM122" s="196"/>
      <c r="AN122" s="196"/>
      <c r="AO122" s="196"/>
      <c r="AP122" s="196"/>
      <c r="AQ122" s="196"/>
      <c r="AR122" s="196"/>
      <c r="AS122" s="369"/>
      <c r="BN122" s="275"/>
      <c r="BO122" s="292"/>
      <c r="BP122" s="293"/>
      <c r="BQ122" s="193">
        <v>218</v>
      </c>
      <c r="BR122" s="193" t="s">
        <v>690</v>
      </c>
      <c r="BS122" s="323">
        <f>事前登録票!AH157</f>
        <v>0</v>
      </c>
      <c r="BU122" s="299"/>
      <c r="BV122" s="193">
        <v>338</v>
      </c>
      <c r="BW122" s="194" t="s">
        <v>680</v>
      </c>
      <c r="BX122" s="328">
        <f>事前登録票!AK194</f>
        <v>0</v>
      </c>
      <c r="BY122" s="279"/>
      <c r="BZ122" s="285"/>
      <c r="CA122" s="193">
        <v>499</v>
      </c>
      <c r="CB122" s="193" t="s">
        <v>682</v>
      </c>
      <c r="CC122" s="332">
        <f>事前登録票!AK225</f>
        <v>0</v>
      </c>
    </row>
    <row r="123" spans="1:81" ht="15" customHeight="1" thickBot="1">
      <c r="B123" s="366" t="s">
        <v>805</v>
      </c>
      <c r="C123" s="228" t="s">
        <v>808</v>
      </c>
      <c r="D123" s="228"/>
      <c r="E123" s="228"/>
      <c r="F123" s="228"/>
      <c r="G123" s="196"/>
      <c r="H123" s="196"/>
      <c r="I123" s="196"/>
      <c r="J123" s="196"/>
      <c r="K123" s="196"/>
      <c r="L123" s="196"/>
      <c r="M123" s="196"/>
      <c r="N123" s="196" t="s">
        <v>816</v>
      </c>
      <c r="O123" s="196"/>
      <c r="P123" s="196"/>
      <c r="Q123" s="196"/>
      <c r="R123" s="196"/>
      <c r="S123" s="196"/>
      <c r="T123" s="196"/>
      <c r="U123" s="196"/>
      <c r="V123" s="196"/>
      <c r="W123" s="196"/>
      <c r="X123" s="196"/>
      <c r="Y123" s="196"/>
      <c r="Z123" s="196" t="s">
        <v>820</v>
      </c>
      <c r="AA123" s="196"/>
      <c r="AB123" s="196"/>
      <c r="AC123" s="228"/>
      <c r="AD123" s="228"/>
      <c r="AE123" s="228"/>
      <c r="AF123" s="228"/>
      <c r="AG123" s="228"/>
      <c r="AH123" s="196"/>
      <c r="AI123" s="196"/>
      <c r="AJ123" s="196"/>
      <c r="AK123" s="196"/>
      <c r="AL123" s="196"/>
      <c r="AM123" s="196"/>
      <c r="AN123" s="196"/>
      <c r="AO123" s="196"/>
      <c r="AP123" s="196"/>
      <c r="AQ123" s="196"/>
      <c r="AR123" s="196"/>
      <c r="AS123" s="369"/>
      <c r="BO123" s="294"/>
      <c r="BP123" s="295"/>
      <c r="BQ123" s="193">
        <v>219</v>
      </c>
      <c r="BR123" s="193" t="s">
        <v>526</v>
      </c>
      <c r="BS123" s="321">
        <f>事前登録票!AK157</f>
        <v>0</v>
      </c>
      <c r="BU123" s="300"/>
      <c r="BV123" s="200">
        <v>339</v>
      </c>
      <c r="BW123" s="199" t="s">
        <v>540</v>
      </c>
      <c r="BX123" s="329">
        <f>事前登録票!AP194</f>
        <v>0</v>
      </c>
      <c r="BY123" s="196"/>
      <c r="BZ123" s="286"/>
      <c r="CA123" s="200">
        <v>500</v>
      </c>
      <c r="CB123" s="200" t="s">
        <v>540</v>
      </c>
      <c r="CC123" s="333">
        <f>事前登録票!AP225</f>
        <v>0</v>
      </c>
    </row>
    <row r="124" spans="1:81" ht="15" customHeight="1" thickBot="1">
      <c r="B124" s="366" t="s">
        <v>805</v>
      </c>
      <c r="C124" s="228" t="s">
        <v>811</v>
      </c>
      <c r="D124" s="228"/>
      <c r="E124" s="228"/>
      <c r="F124" s="228"/>
      <c r="G124" s="196"/>
      <c r="H124" s="196"/>
      <c r="I124" s="196"/>
      <c r="J124" s="196"/>
      <c r="K124" s="196"/>
      <c r="L124" s="196"/>
      <c r="M124" s="196" t="s">
        <v>813</v>
      </c>
      <c r="N124" s="196" t="s">
        <v>817</v>
      </c>
      <c r="O124" s="196"/>
      <c r="P124" s="196"/>
      <c r="Q124" s="196"/>
      <c r="R124" s="196"/>
      <c r="S124" s="196"/>
      <c r="T124" s="196"/>
      <c r="U124" s="196"/>
      <c r="V124" s="196"/>
      <c r="W124" s="196"/>
      <c r="X124" s="196"/>
      <c r="Y124" s="196"/>
      <c r="Z124" s="196"/>
      <c r="AA124" s="196"/>
      <c r="AB124" s="196"/>
      <c r="AC124" s="228"/>
      <c r="AD124" s="228"/>
      <c r="AE124" s="228"/>
      <c r="AF124" s="228"/>
      <c r="AG124" s="228"/>
      <c r="AH124" s="196"/>
      <c r="AI124" s="196"/>
      <c r="AJ124" s="196"/>
      <c r="AK124" s="196"/>
      <c r="AL124" s="196"/>
      <c r="AM124" s="196"/>
      <c r="AN124" s="196"/>
      <c r="AO124" s="196"/>
      <c r="AP124" s="196"/>
      <c r="AQ124" s="196"/>
      <c r="AR124" s="196"/>
      <c r="AS124" s="369"/>
      <c r="BO124" s="296"/>
      <c r="BP124" s="297"/>
      <c r="BQ124" s="200">
        <v>220</v>
      </c>
      <c r="BR124" s="200" t="s">
        <v>540</v>
      </c>
      <c r="BS124" s="324">
        <f>事前登録票!AP157</f>
        <v>0</v>
      </c>
      <c r="BU124" s="301"/>
      <c r="BV124" s="188">
        <v>340</v>
      </c>
      <c r="BW124" s="189" t="s">
        <v>677</v>
      </c>
      <c r="BX124" s="325">
        <f>事前登録票!E195</f>
        <v>0</v>
      </c>
      <c r="BY124" s="277"/>
      <c r="BZ124" s="284"/>
      <c r="CA124" s="188">
        <v>501</v>
      </c>
      <c r="CB124" s="188" t="s">
        <v>677</v>
      </c>
      <c r="CC124" s="319">
        <f>事前登録票!E226</f>
        <v>0</v>
      </c>
    </row>
    <row r="125" spans="1:81" ht="15" customHeight="1">
      <c r="B125" s="366" t="s">
        <v>805</v>
      </c>
      <c r="C125" s="228" t="s">
        <v>809</v>
      </c>
      <c r="D125" s="228"/>
      <c r="E125" s="228"/>
      <c r="F125" s="228"/>
      <c r="G125" s="196"/>
      <c r="H125" s="196"/>
      <c r="I125" s="196"/>
      <c r="J125" s="196"/>
      <c r="K125" s="196"/>
      <c r="L125" s="196"/>
      <c r="M125" s="196"/>
      <c r="N125" s="196" t="s">
        <v>814</v>
      </c>
      <c r="O125" s="196"/>
      <c r="P125" s="196"/>
      <c r="Q125" s="196"/>
      <c r="R125" s="196"/>
      <c r="S125" s="196"/>
      <c r="T125" s="196"/>
      <c r="U125" s="196"/>
      <c r="V125" s="196"/>
      <c r="W125" s="196"/>
      <c r="X125" s="196"/>
      <c r="Y125" s="196"/>
      <c r="Z125" s="196"/>
      <c r="AA125" s="196"/>
      <c r="AB125" s="196"/>
      <c r="AC125" s="228"/>
      <c r="AD125" s="228"/>
      <c r="AE125" s="228"/>
      <c r="AF125" s="228"/>
      <c r="AG125" s="228"/>
      <c r="AH125" s="196"/>
      <c r="AI125" s="196"/>
      <c r="AJ125" s="196"/>
      <c r="AK125" s="196"/>
      <c r="AL125" s="196"/>
      <c r="AM125" s="196"/>
      <c r="AN125" s="196"/>
      <c r="AO125" s="196"/>
      <c r="AP125" s="196"/>
      <c r="AQ125" s="196"/>
      <c r="AR125" s="196"/>
      <c r="AS125" s="369"/>
      <c r="BU125" s="299"/>
      <c r="BV125" s="193">
        <v>341</v>
      </c>
      <c r="BW125" s="194" t="s">
        <v>529</v>
      </c>
      <c r="BX125" s="326">
        <f>事前登録票!G195</f>
        <v>0</v>
      </c>
      <c r="BY125" s="196"/>
      <c r="BZ125" s="285"/>
      <c r="CA125" s="193">
        <v>502</v>
      </c>
      <c r="CB125" s="193" t="s">
        <v>529</v>
      </c>
      <c r="CC125" s="331">
        <f>事前登録票!G226</f>
        <v>0</v>
      </c>
    </row>
    <row r="126" spans="1:81" ht="15" customHeight="1" thickBot="1">
      <c r="B126" s="367" t="s">
        <v>805</v>
      </c>
      <c r="C126" s="370" t="s">
        <v>810</v>
      </c>
      <c r="D126" s="370"/>
      <c r="E126" s="370"/>
      <c r="F126" s="370"/>
      <c r="G126" s="371"/>
      <c r="H126" s="371"/>
      <c r="I126" s="371"/>
      <c r="J126" s="371"/>
      <c r="K126" s="371"/>
      <c r="L126" s="371"/>
      <c r="M126" s="371"/>
      <c r="N126" s="371"/>
      <c r="O126" s="371"/>
      <c r="P126" s="371"/>
      <c r="Q126" s="371"/>
      <c r="R126" s="371"/>
      <c r="S126" s="371"/>
      <c r="T126" s="371"/>
      <c r="U126" s="371"/>
      <c r="V126" s="371"/>
      <c r="W126" s="371"/>
      <c r="X126" s="371"/>
      <c r="Y126" s="371"/>
      <c r="Z126" s="371"/>
      <c r="AA126" s="371"/>
      <c r="AB126" s="371"/>
      <c r="AC126" s="370"/>
      <c r="AD126" s="370"/>
      <c r="AE126" s="370"/>
      <c r="AF126" s="370"/>
      <c r="AG126" s="370"/>
      <c r="AH126" s="371"/>
      <c r="AI126" s="371"/>
      <c r="AJ126" s="371"/>
      <c r="AK126" s="371"/>
      <c r="AL126" s="371"/>
      <c r="AM126" s="371"/>
      <c r="AN126" s="371"/>
      <c r="AO126" s="371"/>
      <c r="AP126" s="371"/>
      <c r="AQ126" s="371"/>
      <c r="AR126" s="371"/>
      <c r="AS126" s="372"/>
      <c r="BU126" s="299"/>
      <c r="BV126" s="193">
        <v>342</v>
      </c>
      <c r="BW126" s="194" t="s">
        <v>678</v>
      </c>
      <c r="BX126" s="327">
        <f>事前登録票!T195</f>
        <v>0</v>
      </c>
      <c r="BY126" s="278"/>
      <c r="BZ126" s="285"/>
      <c r="CA126" s="193">
        <v>503</v>
      </c>
      <c r="CB126" s="193" t="s">
        <v>523</v>
      </c>
      <c r="CC126" s="323">
        <f>事前登録票!T226</f>
        <v>0</v>
      </c>
    </row>
    <row r="127" spans="1:81" ht="15" customHeight="1" thickBot="1">
      <c r="B127" s="184"/>
      <c r="C127" s="184"/>
      <c r="D127" s="184"/>
      <c r="E127" s="184"/>
      <c r="F127" s="18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84"/>
      <c r="AD127" s="184"/>
      <c r="AE127" s="184"/>
      <c r="AF127" s="184"/>
      <c r="AG127" s="184"/>
      <c r="AH127" s="164"/>
      <c r="AI127" s="164"/>
      <c r="AJ127" s="164"/>
      <c r="AK127" s="164"/>
      <c r="AL127" s="164"/>
      <c r="AP127" s="164"/>
      <c r="AQ127" s="164"/>
      <c r="AR127" s="164"/>
      <c r="AS127" s="180"/>
      <c r="BU127" s="299"/>
      <c r="BV127" s="193">
        <v>343</v>
      </c>
      <c r="BW127" s="194" t="s">
        <v>679</v>
      </c>
      <c r="BX127" s="327">
        <f>事前登録票!X195</f>
        <v>0</v>
      </c>
      <c r="BY127" s="278"/>
      <c r="BZ127" s="285"/>
      <c r="CA127" s="193">
        <v>504</v>
      </c>
      <c r="CB127" s="193" t="s">
        <v>523</v>
      </c>
      <c r="CC127" s="323">
        <f>事前登録票!X226</f>
        <v>0</v>
      </c>
    </row>
    <row r="128" spans="1:81" ht="15" customHeight="1">
      <c r="A128" s="194"/>
      <c r="B128" s="201" t="s">
        <v>779</v>
      </c>
      <c r="C128" s="202"/>
      <c r="D128" s="202"/>
      <c r="E128" s="202"/>
      <c r="F128" s="202"/>
      <c r="G128" s="202"/>
      <c r="H128" s="202"/>
      <c r="I128" s="202"/>
      <c r="J128" s="202"/>
      <c r="K128" s="202"/>
      <c r="L128" s="202"/>
      <c r="M128" s="202"/>
      <c r="N128" s="202"/>
      <c r="O128" s="202"/>
      <c r="P128" s="202"/>
      <c r="Q128" s="202"/>
      <c r="R128" s="202"/>
      <c r="S128" s="192"/>
      <c r="T128" s="192"/>
      <c r="U128" s="192"/>
      <c r="V128" s="192"/>
      <c r="W128" s="192"/>
      <c r="X128" s="202"/>
      <c r="Y128" s="202"/>
      <c r="Z128" s="202"/>
      <c r="AA128" s="202"/>
      <c r="AB128" s="202"/>
      <c r="AC128" s="202"/>
      <c r="AD128" s="202"/>
      <c r="AE128" s="202"/>
      <c r="AF128" s="202"/>
      <c r="AG128" s="202"/>
      <c r="AH128" s="445" t="s">
        <v>186</v>
      </c>
      <c r="AI128" s="445"/>
      <c r="AJ128" s="445"/>
      <c r="AK128" s="445"/>
      <c r="AL128" s="445"/>
      <c r="AM128" s="445"/>
      <c r="AN128" s="445"/>
      <c r="AO128" s="445"/>
      <c r="AP128" s="445"/>
      <c r="AQ128" s="445"/>
      <c r="AR128" s="545" t="s">
        <v>702</v>
      </c>
      <c r="AS128" s="546"/>
      <c r="BU128" s="299"/>
      <c r="BV128" s="193">
        <v>344</v>
      </c>
      <c r="BW128" s="194" t="s">
        <v>526</v>
      </c>
      <c r="BX128" s="326">
        <f>事前登録票!AA195</f>
        <v>0</v>
      </c>
      <c r="BY128" s="196"/>
      <c r="BZ128" s="285"/>
      <c r="CA128" s="193">
        <v>505</v>
      </c>
      <c r="CB128" s="193" t="s">
        <v>526</v>
      </c>
      <c r="CC128" s="331">
        <f>事前登録票!AA226</f>
        <v>0</v>
      </c>
    </row>
    <row r="129" spans="1:81" ht="15" customHeight="1">
      <c r="A129" s="194"/>
      <c r="B129" s="159" t="s">
        <v>278</v>
      </c>
      <c r="C129" s="178"/>
      <c r="D129" s="178"/>
      <c r="E129" s="178" t="s">
        <v>279</v>
      </c>
      <c r="F129" s="259" t="s">
        <v>286</v>
      </c>
      <c r="G129" s="178"/>
      <c r="H129" s="178"/>
      <c r="I129" s="178"/>
      <c r="J129" s="178"/>
      <c r="K129" s="178"/>
      <c r="L129" s="240"/>
      <c r="M129" s="240"/>
      <c r="N129" s="240"/>
      <c r="O129" s="240"/>
      <c r="P129" s="240"/>
      <c r="Q129" s="240"/>
      <c r="R129" s="240"/>
      <c r="S129" s="177"/>
      <c r="T129" s="177"/>
      <c r="U129" s="177"/>
      <c r="V129" s="177"/>
      <c r="W129" s="177"/>
      <c r="X129" s="240"/>
      <c r="Y129" s="240"/>
      <c r="Z129" s="240"/>
      <c r="AA129" s="240"/>
      <c r="AB129" s="240"/>
      <c r="AC129" s="240"/>
      <c r="AD129" s="240"/>
      <c r="AE129" s="240"/>
      <c r="AF129" s="240"/>
      <c r="AG129" s="240"/>
      <c r="AH129" s="161"/>
      <c r="AI129" s="161"/>
      <c r="AJ129" s="161"/>
      <c r="AK129" s="161"/>
      <c r="AL129" s="161"/>
      <c r="AM129" s="161"/>
      <c r="AN129" s="161"/>
      <c r="AO129" s="161"/>
      <c r="AP129" s="161"/>
      <c r="AQ129" s="161"/>
      <c r="AR129" s="494"/>
      <c r="AS129" s="583"/>
      <c r="BU129" s="299"/>
      <c r="BV129" s="193">
        <v>345</v>
      </c>
      <c r="BW129" s="194" t="s">
        <v>680</v>
      </c>
      <c r="BX129" s="328">
        <f>事前登録票!AK195</f>
        <v>0</v>
      </c>
      <c r="BY129" s="279"/>
      <c r="BZ129" s="285"/>
      <c r="CA129" s="193">
        <v>506</v>
      </c>
      <c r="CB129" s="193" t="s">
        <v>682</v>
      </c>
      <c r="CC129" s="332">
        <f>事前登録票!AK226</f>
        <v>0</v>
      </c>
    </row>
    <row r="130" spans="1:81" ht="15" customHeight="1" thickBot="1">
      <c r="B130" s="169"/>
      <c r="C130" s="161"/>
      <c r="D130" s="161"/>
      <c r="E130" s="161"/>
      <c r="F130" s="161"/>
      <c r="G130" s="161"/>
      <c r="H130" s="161"/>
      <c r="I130" s="161"/>
      <c r="J130" s="161"/>
      <c r="K130" s="161"/>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414" t="s">
        <v>187</v>
      </c>
      <c r="AI130" s="414"/>
      <c r="AJ130" s="414"/>
      <c r="AK130" s="414"/>
      <c r="AL130" s="414"/>
      <c r="AM130" s="414"/>
      <c r="AN130" s="414"/>
      <c r="AO130" s="414"/>
      <c r="AP130" s="414"/>
      <c r="AQ130" s="388"/>
      <c r="AR130" s="587"/>
      <c r="AS130" s="585"/>
      <c r="BU130" s="300"/>
      <c r="BV130" s="200">
        <v>346</v>
      </c>
      <c r="BW130" s="199" t="s">
        <v>540</v>
      </c>
      <c r="BX130" s="329">
        <f>事前登録票!AP195</f>
        <v>0</v>
      </c>
      <c r="BY130" s="196"/>
      <c r="BZ130" s="286"/>
      <c r="CA130" s="200">
        <v>507</v>
      </c>
      <c r="CB130" s="200" t="s">
        <v>540</v>
      </c>
      <c r="CC130" s="333">
        <f>事前登録票!AP226</f>
        <v>0</v>
      </c>
    </row>
    <row r="131" spans="1:81" ht="15" customHeight="1">
      <c r="B131" s="159" t="s">
        <v>200</v>
      </c>
      <c r="C131" s="178" t="s">
        <v>328</v>
      </c>
      <c r="D131" s="178"/>
      <c r="E131" s="178"/>
      <c r="F131" s="178"/>
      <c r="G131" s="178"/>
      <c r="H131" s="178"/>
      <c r="I131" s="178"/>
      <c r="J131" s="178"/>
      <c r="K131" s="178"/>
      <c r="L131" s="178"/>
      <c r="M131" s="178"/>
      <c r="N131" s="178"/>
      <c r="O131" s="178"/>
      <c r="P131" s="178"/>
      <c r="Q131" s="178"/>
      <c r="R131" s="178"/>
      <c r="S131" s="178"/>
      <c r="T131" s="177"/>
      <c r="U131" s="177"/>
      <c r="V131" s="177"/>
      <c r="W131" s="237"/>
      <c r="X131" s="390" t="s">
        <v>213</v>
      </c>
      <c r="Y131" s="391"/>
      <c r="Z131" s="391"/>
      <c r="AA131" s="391"/>
      <c r="AB131" s="392"/>
      <c r="AC131" s="446"/>
      <c r="AD131" s="446"/>
      <c r="AE131" s="446"/>
      <c r="AF131" s="446"/>
      <c r="AG131" s="446"/>
      <c r="AH131" s="390" t="s">
        <v>214</v>
      </c>
      <c r="AI131" s="391"/>
      <c r="AJ131" s="391"/>
      <c r="AK131" s="391"/>
      <c r="AL131" s="392"/>
      <c r="AM131" s="446"/>
      <c r="AN131" s="446"/>
      <c r="AO131" s="446"/>
      <c r="AP131" s="446"/>
      <c r="AQ131" s="427"/>
      <c r="AR131" s="587"/>
      <c r="AS131" s="585"/>
      <c r="BU131" s="301"/>
      <c r="BV131" s="188">
        <v>347</v>
      </c>
      <c r="BW131" s="189" t="s">
        <v>677</v>
      </c>
      <c r="BX131" s="325">
        <f>事前登録票!E196</f>
        <v>0</v>
      </c>
      <c r="BY131" s="277"/>
      <c r="BZ131" s="284"/>
      <c r="CA131" s="188">
        <v>508</v>
      </c>
      <c r="CB131" s="188" t="s">
        <v>677</v>
      </c>
      <c r="CC131" s="319">
        <f>事前登録票!E227</f>
        <v>0</v>
      </c>
    </row>
    <row r="132" spans="1:81" ht="15" customHeight="1">
      <c r="B132" s="159" t="s">
        <v>201</v>
      </c>
      <c r="C132" s="178" t="s">
        <v>329</v>
      </c>
      <c r="D132" s="178"/>
      <c r="E132" s="178"/>
      <c r="F132" s="178"/>
      <c r="G132" s="178"/>
      <c r="H132" s="178"/>
      <c r="I132" s="178"/>
      <c r="J132" s="178"/>
      <c r="K132" s="178"/>
      <c r="L132" s="178"/>
      <c r="M132" s="178"/>
      <c r="N132" s="178"/>
      <c r="O132" s="178"/>
      <c r="P132" s="178"/>
      <c r="Q132" s="178"/>
      <c r="R132" s="178"/>
      <c r="S132" s="178"/>
      <c r="T132" s="178"/>
      <c r="U132" s="178"/>
      <c r="V132" s="178"/>
      <c r="W132" s="208"/>
      <c r="X132" s="390" t="s">
        <v>213</v>
      </c>
      <c r="Y132" s="391"/>
      <c r="Z132" s="391"/>
      <c r="AA132" s="391"/>
      <c r="AB132" s="392"/>
      <c r="AC132" s="446"/>
      <c r="AD132" s="446"/>
      <c r="AE132" s="446"/>
      <c r="AF132" s="446"/>
      <c r="AG132" s="446"/>
      <c r="AH132" s="390" t="s">
        <v>214</v>
      </c>
      <c r="AI132" s="391"/>
      <c r="AJ132" s="391"/>
      <c r="AK132" s="391"/>
      <c r="AL132" s="392"/>
      <c r="AM132" s="446"/>
      <c r="AN132" s="446"/>
      <c r="AO132" s="446"/>
      <c r="AP132" s="446"/>
      <c r="AQ132" s="427"/>
      <c r="AR132" s="587"/>
      <c r="AS132" s="585"/>
      <c r="BU132" s="299"/>
      <c r="BV132" s="193">
        <v>348</v>
      </c>
      <c r="BW132" s="194" t="s">
        <v>529</v>
      </c>
      <c r="BX132" s="326">
        <f>事前登録票!G196</f>
        <v>0</v>
      </c>
      <c r="BY132" s="196"/>
      <c r="BZ132" s="285"/>
      <c r="CA132" s="193">
        <v>509</v>
      </c>
      <c r="CB132" s="193" t="s">
        <v>529</v>
      </c>
      <c r="CC132" s="331">
        <f>事前登録票!G227</f>
        <v>0</v>
      </c>
    </row>
    <row r="133" spans="1:81" ht="15" customHeight="1">
      <c r="B133" s="159" t="s">
        <v>202</v>
      </c>
      <c r="C133" s="178" t="s">
        <v>330</v>
      </c>
      <c r="D133" s="178"/>
      <c r="E133" s="178"/>
      <c r="F133" s="178"/>
      <c r="G133" s="178"/>
      <c r="H133" s="178"/>
      <c r="I133" s="178"/>
      <c r="J133" s="178"/>
      <c r="K133" s="178"/>
      <c r="L133" s="178"/>
      <c r="M133" s="178"/>
      <c r="N133" s="178"/>
      <c r="O133" s="178"/>
      <c r="P133" s="178"/>
      <c r="Q133" s="178"/>
      <c r="R133" s="178"/>
      <c r="S133" s="178"/>
      <c r="T133" s="178"/>
      <c r="U133" s="178"/>
      <c r="V133" s="178"/>
      <c r="W133" s="208"/>
      <c r="X133" s="390" t="s">
        <v>213</v>
      </c>
      <c r="Y133" s="391"/>
      <c r="Z133" s="391"/>
      <c r="AA133" s="391"/>
      <c r="AB133" s="392"/>
      <c r="AC133" s="446"/>
      <c r="AD133" s="446"/>
      <c r="AE133" s="446"/>
      <c r="AF133" s="446"/>
      <c r="AG133" s="446"/>
      <c r="AH133" s="390" t="s">
        <v>214</v>
      </c>
      <c r="AI133" s="391"/>
      <c r="AJ133" s="391"/>
      <c r="AK133" s="391"/>
      <c r="AL133" s="392"/>
      <c r="AM133" s="446"/>
      <c r="AN133" s="446"/>
      <c r="AO133" s="446"/>
      <c r="AP133" s="446"/>
      <c r="AQ133" s="427"/>
      <c r="AR133" s="587"/>
      <c r="AS133" s="585"/>
      <c r="BU133" s="299"/>
      <c r="BV133" s="193">
        <v>349</v>
      </c>
      <c r="BW133" s="194" t="s">
        <v>678</v>
      </c>
      <c r="BX133" s="327">
        <f>事前登録票!T196</f>
        <v>0</v>
      </c>
      <c r="BY133" s="278"/>
      <c r="BZ133" s="285"/>
      <c r="CA133" s="193">
        <v>510</v>
      </c>
      <c r="CB133" s="193" t="s">
        <v>523</v>
      </c>
      <c r="CC133" s="323">
        <f>事前登録票!T227</f>
        <v>0</v>
      </c>
    </row>
    <row r="134" spans="1:81" ht="15" customHeight="1" thickBot="1">
      <c r="A134" s="161"/>
      <c r="B134" s="195" t="s">
        <v>203</v>
      </c>
      <c r="C134" s="250" t="s">
        <v>331</v>
      </c>
      <c r="D134" s="250"/>
      <c r="E134" s="250"/>
      <c r="F134" s="250"/>
      <c r="G134" s="250"/>
      <c r="H134" s="250"/>
      <c r="I134" s="250"/>
      <c r="J134" s="250"/>
      <c r="K134" s="250"/>
      <c r="L134" s="250"/>
      <c r="M134" s="250"/>
      <c r="N134" s="250"/>
      <c r="O134" s="250"/>
      <c r="P134" s="250"/>
      <c r="Q134" s="250"/>
      <c r="R134" s="250"/>
      <c r="S134" s="233"/>
      <c r="T134" s="233"/>
      <c r="U134" s="233"/>
      <c r="V134" s="233"/>
      <c r="W134" s="233"/>
      <c r="X134" s="393" t="s">
        <v>213</v>
      </c>
      <c r="Y134" s="394"/>
      <c r="Z134" s="394"/>
      <c r="AA134" s="394"/>
      <c r="AB134" s="395"/>
      <c r="AC134" s="444"/>
      <c r="AD134" s="444"/>
      <c r="AE134" s="444"/>
      <c r="AF134" s="444"/>
      <c r="AG134" s="444"/>
      <c r="AH134" s="393" t="s">
        <v>214</v>
      </c>
      <c r="AI134" s="394"/>
      <c r="AJ134" s="394"/>
      <c r="AK134" s="394"/>
      <c r="AL134" s="395"/>
      <c r="AM134" s="444"/>
      <c r="AN134" s="444"/>
      <c r="AO134" s="444"/>
      <c r="AP134" s="444"/>
      <c r="AQ134" s="463"/>
      <c r="AR134" s="497"/>
      <c r="AS134" s="586"/>
      <c r="BU134" s="299"/>
      <c r="BV134" s="193">
        <v>350</v>
      </c>
      <c r="BW134" s="194" t="s">
        <v>679</v>
      </c>
      <c r="BX134" s="327">
        <f>事前登録票!X196</f>
        <v>0</v>
      </c>
      <c r="BY134" s="278"/>
      <c r="BZ134" s="285"/>
      <c r="CA134" s="193">
        <v>511</v>
      </c>
      <c r="CB134" s="193" t="s">
        <v>523</v>
      </c>
      <c r="CC134" s="323">
        <f>事前登録票!X227</f>
        <v>0</v>
      </c>
    </row>
    <row r="135" spans="1:81" ht="15" customHeight="1" thickBot="1">
      <c r="AP135" s="179"/>
      <c r="BU135" s="299"/>
      <c r="BV135" s="193">
        <v>351</v>
      </c>
      <c r="BW135" s="194" t="s">
        <v>526</v>
      </c>
      <c r="BX135" s="326">
        <f>事前登録票!AA196</f>
        <v>0</v>
      </c>
      <c r="BY135" s="196"/>
      <c r="BZ135" s="285"/>
      <c r="CA135" s="193">
        <v>512</v>
      </c>
      <c r="CB135" s="193" t="s">
        <v>526</v>
      </c>
      <c r="CC135" s="331">
        <f>事前登録票!AA227</f>
        <v>0</v>
      </c>
    </row>
    <row r="136" spans="1:81" ht="15" customHeight="1">
      <c r="A136" s="161"/>
      <c r="B136" s="201" t="s">
        <v>780</v>
      </c>
      <c r="C136" s="202"/>
      <c r="D136" s="202"/>
      <c r="E136" s="202"/>
      <c r="F136" s="202"/>
      <c r="G136" s="202"/>
      <c r="H136" s="202"/>
      <c r="I136" s="202"/>
      <c r="J136" s="202"/>
      <c r="K136" s="202"/>
      <c r="L136" s="202"/>
      <c r="M136" s="202"/>
      <c r="N136" s="202"/>
      <c r="O136" s="202"/>
      <c r="P136" s="202"/>
      <c r="Q136" s="202"/>
      <c r="R136" s="202"/>
      <c r="S136" s="192"/>
      <c r="T136" s="192"/>
      <c r="U136" s="192"/>
      <c r="V136" s="192"/>
      <c r="W136" s="192"/>
      <c r="X136" s="202"/>
      <c r="Y136" s="202"/>
      <c r="Z136" s="202"/>
      <c r="AA136" s="202"/>
      <c r="AB136" s="202"/>
      <c r="AC136" s="202"/>
      <c r="AD136" s="202"/>
      <c r="AE136" s="202"/>
      <c r="AF136" s="202"/>
      <c r="AG136" s="202"/>
      <c r="AH136" s="493" t="s">
        <v>186</v>
      </c>
      <c r="AI136" s="493"/>
      <c r="AJ136" s="493"/>
      <c r="AK136" s="493"/>
      <c r="AL136" s="493"/>
      <c r="AM136" s="445"/>
      <c r="AN136" s="445"/>
      <c r="AO136" s="445"/>
      <c r="AP136" s="445"/>
      <c r="AQ136" s="445"/>
      <c r="AR136" s="545" t="s">
        <v>702</v>
      </c>
      <c r="AS136" s="546"/>
      <c r="BU136" s="299"/>
      <c r="BV136" s="193">
        <v>352</v>
      </c>
      <c r="BW136" s="194" t="s">
        <v>680</v>
      </c>
      <c r="BX136" s="328">
        <f>事前登録票!AK196</f>
        <v>0</v>
      </c>
      <c r="BY136" s="279"/>
      <c r="BZ136" s="285"/>
      <c r="CA136" s="193">
        <v>513</v>
      </c>
      <c r="CB136" s="193" t="s">
        <v>682</v>
      </c>
      <c r="CC136" s="332">
        <f>事前登録票!AK227</f>
        <v>0</v>
      </c>
    </row>
    <row r="137" spans="1:81" ht="15" customHeight="1" thickBot="1">
      <c r="A137" s="161"/>
      <c r="B137" s="159" t="s">
        <v>278</v>
      </c>
      <c r="C137" s="178"/>
      <c r="D137" s="178"/>
      <c r="E137" s="178" t="s">
        <v>279</v>
      </c>
      <c r="F137" s="259" t="s">
        <v>286</v>
      </c>
      <c r="G137" s="178"/>
      <c r="H137" s="178"/>
      <c r="I137" s="178"/>
      <c r="J137" s="178"/>
      <c r="K137" s="178"/>
      <c r="L137" s="178"/>
      <c r="M137" s="240"/>
      <c r="N137" s="240"/>
      <c r="O137" s="240"/>
      <c r="P137" s="240"/>
      <c r="Q137" s="240"/>
      <c r="R137" s="240"/>
      <c r="S137" s="177"/>
      <c r="T137" s="177"/>
      <c r="U137" s="177"/>
      <c r="V137" s="177"/>
      <c r="W137" s="177"/>
      <c r="X137" s="240"/>
      <c r="Y137" s="240"/>
      <c r="Z137" s="240"/>
      <c r="AA137" s="240"/>
      <c r="AB137" s="240"/>
      <c r="AC137" s="240"/>
      <c r="AD137" s="240"/>
      <c r="AE137" s="240"/>
      <c r="AF137" s="240"/>
      <c r="AG137" s="240"/>
      <c r="AH137" s="248"/>
      <c r="AI137" s="248"/>
      <c r="AJ137" s="248"/>
      <c r="AK137" s="248"/>
      <c r="AL137" s="248"/>
      <c r="AM137" s="248"/>
      <c r="AN137" s="248"/>
      <c r="AO137" s="248"/>
      <c r="AP137" s="248"/>
      <c r="AQ137" s="257"/>
      <c r="AR137" s="495"/>
      <c r="AS137" s="583"/>
      <c r="BU137" s="300"/>
      <c r="BV137" s="200">
        <v>353</v>
      </c>
      <c r="BW137" s="199" t="s">
        <v>540</v>
      </c>
      <c r="BX137" s="329">
        <f>事前登録票!AP196</f>
        <v>0</v>
      </c>
      <c r="BY137" s="196"/>
      <c r="BZ137" s="286"/>
      <c r="CA137" s="200">
        <v>514</v>
      </c>
      <c r="CB137" s="200" t="s">
        <v>540</v>
      </c>
      <c r="CC137" s="333">
        <f>事前登録票!AP227</f>
        <v>0</v>
      </c>
    </row>
    <row r="138" spans="1:81" ht="15" customHeight="1">
      <c r="A138" s="161"/>
      <c r="B138" s="169"/>
      <c r="C138" s="161"/>
      <c r="D138" s="161"/>
      <c r="E138" s="161"/>
      <c r="F138" s="161"/>
      <c r="G138" s="161"/>
      <c r="H138" s="161"/>
      <c r="I138" s="161"/>
      <c r="J138" s="161"/>
      <c r="K138" s="161"/>
      <c r="L138" s="177"/>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414" t="s">
        <v>187</v>
      </c>
      <c r="AI138" s="414"/>
      <c r="AJ138" s="414"/>
      <c r="AK138" s="414"/>
      <c r="AL138" s="414"/>
      <c r="AM138" s="414"/>
      <c r="AN138" s="414"/>
      <c r="AO138" s="414"/>
      <c r="AP138" s="414"/>
      <c r="AQ138" s="414"/>
      <c r="AR138" s="584"/>
      <c r="AS138" s="585"/>
      <c r="BU138" s="301"/>
      <c r="BV138" s="188">
        <v>354</v>
      </c>
      <c r="BW138" s="189" t="s">
        <v>677</v>
      </c>
      <c r="BX138" s="325">
        <f>事前登録票!E197</f>
        <v>0</v>
      </c>
      <c r="BY138" s="277"/>
      <c r="BZ138" s="284"/>
      <c r="CA138" s="188">
        <v>515</v>
      </c>
      <c r="CB138" s="188" t="s">
        <v>677</v>
      </c>
      <c r="CC138" s="319">
        <f>事前登録票!E228</f>
        <v>0</v>
      </c>
    </row>
    <row r="139" spans="1:81" ht="15" customHeight="1">
      <c r="B139" s="265" t="s">
        <v>200</v>
      </c>
      <c r="C139" s="178" t="s">
        <v>332</v>
      </c>
      <c r="D139" s="178"/>
      <c r="E139" s="178"/>
      <c r="F139" s="178"/>
      <c r="G139" s="178"/>
      <c r="H139" s="178"/>
      <c r="I139" s="178"/>
      <c r="J139" s="178"/>
      <c r="K139" s="178"/>
      <c r="L139" s="178"/>
      <c r="M139" s="178"/>
      <c r="N139" s="178"/>
      <c r="O139" s="178"/>
      <c r="P139" s="178"/>
      <c r="Q139" s="178"/>
      <c r="R139" s="178"/>
      <c r="S139" s="178"/>
      <c r="T139" s="177"/>
      <c r="U139" s="177"/>
      <c r="V139" s="177"/>
      <c r="W139" s="237"/>
      <c r="X139" s="390" t="s">
        <v>213</v>
      </c>
      <c r="Y139" s="391"/>
      <c r="Z139" s="391"/>
      <c r="AA139" s="391"/>
      <c r="AB139" s="392"/>
      <c r="AC139" s="446"/>
      <c r="AD139" s="446"/>
      <c r="AE139" s="446"/>
      <c r="AF139" s="446"/>
      <c r="AG139" s="446"/>
      <c r="AH139" s="390" t="s">
        <v>214</v>
      </c>
      <c r="AI139" s="391"/>
      <c r="AJ139" s="391"/>
      <c r="AK139" s="391"/>
      <c r="AL139" s="392"/>
      <c r="AM139" s="446"/>
      <c r="AN139" s="446"/>
      <c r="AO139" s="446"/>
      <c r="AP139" s="446"/>
      <c r="AQ139" s="446"/>
      <c r="AR139" s="584"/>
      <c r="AS139" s="585"/>
      <c r="BU139" s="299"/>
      <c r="BV139" s="193">
        <v>355</v>
      </c>
      <c r="BW139" s="194" t="s">
        <v>529</v>
      </c>
      <c r="BX139" s="326">
        <f>事前登録票!G197</f>
        <v>0</v>
      </c>
      <c r="BY139" s="196"/>
      <c r="BZ139" s="285"/>
      <c r="CA139" s="193">
        <v>516</v>
      </c>
      <c r="CB139" s="193" t="s">
        <v>529</v>
      </c>
      <c r="CC139" s="331">
        <f>事前登録票!G228</f>
        <v>0</v>
      </c>
    </row>
    <row r="140" spans="1:81" ht="15" customHeight="1">
      <c r="B140" s="265" t="s">
        <v>201</v>
      </c>
      <c r="C140" s="178" t="s">
        <v>333</v>
      </c>
      <c r="D140" s="178"/>
      <c r="E140" s="178"/>
      <c r="F140" s="178"/>
      <c r="G140" s="178"/>
      <c r="H140" s="178"/>
      <c r="I140" s="178"/>
      <c r="J140" s="178"/>
      <c r="K140" s="178"/>
      <c r="L140" s="178"/>
      <c r="M140" s="178"/>
      <c r="N140" s="178"/>
      <c r="O140" s="178"/>
      <c r="P140" s="178"/>
      <c r="Q140" s="178"/>
      <c r="R140" s="178"/>
      <c r="S140" s="178"/>
      <c r="T140" s="178"/>
      <c r="U140" s="178"/>
      <c r="V140" s="178"/>
      <c r="W140" s="208"/>
      <c r="X140" s="390" t="s">
        <v>213</v>
      </c>
      <c r="Y140" s="391"/>
      <c r="Z140" s="391"/>
      <c r="AA140" s="391"/>
      <c r="AB140" s="392"/>
      <c r="AC140" s="427"/>
      <c r="AD140" s="428"/>
      <c r="AE140" s="428"/>
      <c r="AF140" s="428"/>
      <c r="AG140" s="429"/>
      <c r="AH140" s="390" t="s">
        <v>214</v>
      </c>
      <c r="AI140" s="391"/>
      <c r="AJ140" s="391"/>
      <c r="AK140" s="391"/>
      <c r="AL140" s="392"/>
      <c r="AM140" s="427"/>
      <c r="AN140" s="428"/>
      <c r="AO140" s="428"/>
      <c r="AP140" s="428"/>
      <c r="AQ140" s="429"/>
      <c r="AR140" s="584"/>
      <c r="AS140" s="585"/>
      <c r="BU140" s="299"/>
      <c r="BV140" s="193">
        <v>356</v>
      </c>
      <c r="BW140" s="194" t="s">
        <v>678</v>
      </c>
      <c r="BX140" s="327">
        <f>事前登録票!T197</f>
        <v>0</v>
      </c>
      <c r="BY140" s="278"/>
      <c r="BZ140" s="285"/>
      <c r="CA140" s="193">
        <v>517</v>
      </c>
      <c r="CB140" s="193" t="s">
        <v>523</v>
      </c>
      <c r="CC140" s="323">
        <f>事前登録票!T228</f>
        <v>0</v>
      </c>
    </row>
    <row r="141" spans="1:81" ht="15" customHeight="1" thickBot="1">
      <c r="B141" s="165" t="s">
        <v>202</v>
      </c>
      <c r="C141" s="233" t="s">
        <v>334</v>
      </c>
      <c r="D141" s="233"/>
      <c r="E141" s="233"/>
      <c r="F141" s="233"/>
      <c r="G141" s="233"/>
      <c r="H141" s="233"/>
      <c r="I141" s="233"/>
      <c r="J141" s="233"/>
      <c r="K141" s="233"/>
      <c r="L141" s="233"/>
      <c r="M141" s="233"/>
      <c r="N141" s="233"/>
      <c r="O141" s="233"/>
      <c r="P141" s="233"/>
      <c r="Q141" s="233"/>
      <c r="R141" s="233"/>
      <c r="S141" s="233"/>
      <c r="T141" s="233"/>
      <c r="U141" s="233"/>
      <c r="V141" s="233"/>
      <c r="W141" s="233"/>
      <c r="X141" s="393" t="s">
        <v>215</v>
      </c>
      <c r="Y141" s="394"/>
      <c r="Z141" s="394"/>
      <c r="AA141" s="394"/>
      <c r="AB141" s="395"/>
      <c r="AC141" s="444"/>
      <c r="AD141" s="444"/>
      <c r="AE141" s="444"/>
      <c r="AF141" s="444"/>
      <c r="AG141" s="444"/>
      <c r="AH141" s="393" t="s">
        <v>216</v>
      </c>
      <c r="AI141" s="394"/>
      <c r="AJ141" s="394"/>
      <c r="AK141" s="394"/>
      <c r="AL141" s="395"/>
      <c r="AM141" s="444"/>
      <c r="AN141" s="444"/>
      <c r="AO141" s="444"/>
      <c r="AP141" s="444"/>
      <c r="AQ141" s="444"/>
      <c r="AR141" s="498"/>
      <c r="AS141" s="586"/>
      <c r="BU141" s="299"/>
      <c r="BV141" s="193">
        <v>357</v>
      </c>
      <c r="BW141" s="194" t="s">
        <v>679</v>
      </c>
      <c r="BX141" s="327">
        <f>事前登録票!X197</f>
        <v>0</v>
      </c>
      <c r="BY141" s="278"/>
      <c r="BZ141" s="285"/>
      <c r="CA141" s="193">
        <v>518</v>
      </c>
      <c r="CB141" s="193" t="s">
        <v>523</v>
      </c>
      <c r="CC141" s="323">
        <f>事前登録票!X228</f>
        <v>0</v>
      </c>
    </row>
    <row r="142" spans="1:81" ht="15" customHeight="1">
      <c r="AP142" s="179"/>
      <c r="BU142" s="299"/>
      <c r="BV142" s="193">
        <v>358</v>
      </c>
      <c r="BW142" s="194" t="s">
        <v>526</v>
      </c>
      <c r="BX142" s="326">
        <f>事前登録票!AA197</f>
        <v>0</v>
      </c>
      <c r="BY142" s="196"/>
      <c r="BZ142" s="285"/>
      <c r="CA142" s="193">
        <v>519</v>
      </c>
      <c r="CB142" s="193" t="s">
        <v>526</v>
      </c>
      <c r="CC142" s="331">
        <f>事前登録票!AA228</f>
        <v>0</v>
      </c>
    </row>
    <row r="143" spans="1:81" ht="15" customHeight="1">
      <c r="B143" s="170"/>
      <c r="C143" s="161"/>
      <c r="D143" s="161"/>
      <c r="E143" s="161"/>
      <c r="F143" s="161"/>
      <c r="G143" s="190"/>
      <c r="H143" s="190"/>
      <c r="BU143" s="299"/>
      <c r="BV143" s="193">
        <v>359</v>
      </c>
      <c r="BW143" s="194" t="s">
        <v>680</v>
      </c>
      <c r="BX143" s="328">
        <f>事前登録票!AK197</f>
        <v>0</v>
      </c>
      <c r="BY143" s="279"/>
      <c r="BZ143" s="285"/>
      <c r="CA143" s="193">
        <v>520</v>
      </c>
      <c r="CB143" s="193" t="s">
        <v>682</v>
      </c>
      <c r="CC143" s="332">
        <f>事前登録票!AK228</f>
        <v>0</v>
      </c>
    </row>
    <row r="144" spans="1:81" ht="15" customHeight="1" thickBot="1">
      <c r="B144" s="266" t="s">
        <v>781</v>
      </c>
      <c r="BU144" s="300"/>
      <c r="BV144" s="200">
        <v>360</v>
      </c>
      <c r="BW144" s="199" t="s">
        <v>540</v>
      </c>
      <c r="BX144" s="329">
        <f>事前登録票!AP197</f>
        <v>0</v>
      </c>
      <c r="BY144" s="196"/>
      <c r="BZ144" s="286"/>
      <c r="CA144" s="200">
        <v>521</v>
      </c>
      <c r="CB144" s="200" t="s">
        <v>540</v>
      </c>
      <c r="CC144" s="333">
        <f>事前登録票!AP228</f>
        <v>0</v>
      </c>
    </row>
    <row r="145" spans="2:81" ht="30" customHeight="1">
      <c r="B145" s="578" t="s">
        <v>697</v>
      </c>
      <c r="C145" s="445"/>
      <c r="D145" s="445"/>
      <c r="E145" s="445" t="s">
        <v>527</v>
      </c>
      <c r="F145" s="445"/>
      <c r="G145" s="445"/>
      <c r="H145" s="557" t="s">
        <v>747</v>
      </c>
      <c r="I145" s="445"/>
      <c r="J145" s="445" t="s">
        <v>531</v>
      </c>
      <c r="K145" s="445"/>
      <c r="L145" s="445"/>
      <c r="M145" s="445" t="s">
        <v>529</v>
      </c>
      <c r="N145" s="445"/>
      <c r="O145" s="445"/>
      <c r="P145" s="445"/>
      <c r="Q145" s="445"/>
      <c r="R145" s="445"/>
      <c r="S145" s="557" t="s">
        <v>683</v>
      </c>
      <c r="T145" s="445"/>
      <c r="U145" s="445"/>
      <c r="V145" s="445"/>
      <c r="W145" s="557" t="s">
        <v>684</v>
      </c>
      <c r="X145" s="445"/>
      <c r="Y145" s="445"/>
      <c r="Z145" s="445" t="s">
        <v>530</v>
      </c>
      <c r="AA145" s="445"/>
      <c r="AB145" s="445"/>
      <c r="AC145" s="445"/>
      <c r="AD145" s="557" t="s">
        <v>691</v>
      </c>
      <c r="AE145" s="557"/>
      <c r="AF145" s="557"/>
      <c r="AG145" s="557"/>
      <c r="AH145" s="557"/>
      <c r="AI145" s="557"/>
      <c r="AJ145" s="557"/>
      <c r="AK145" s="557" t="s">
        <v>685</v>
      </c>
      <c r="AL145" s="445"/>
      <c r="AM145" s="445"/>
      <c r="AN145" s="445"/>
      <c r="AO145" s="445"/>
      <c r="AP145" s="417" t="s">
        <v>686</v>
      </c>
      <c r="AQ145" s="417"/>
      <c r="AR145" s="417" t="s">
        <v>702</v>
      </c>
      <c r="AS145" s="418"/>
      <c r="BU145" s="301"/>
      <c r="BV145" s="188">
        <v>361</v>
      </c>
      <c r="BW145" s="188" t="s">
        <v>677</v>
      </c>
      <c r="BX145" s="325">
        <f>事前登録票!E198</f>
        <v>0</v>
      </c>
      <c r="BY145" s="277"/>
      <c r="BZ145" s="284"/>
      <c r="CA145" s="188">
        <v>522</v>
      </c>
      <c r="CB145" s="188" t="s">
        <v>677</v>
      </c>
      <c r="CC145" s="319">
        <f>事前登録票!E229</f>
        <v>0</v>
      </c>
    </row>
    <row r="146" spans="2:81" ht="30" customHeight="1">
      <c r="B146" s="573" t="s">
        <v>693</v>
      </c>
      <c r="C146" s="553"/>
      <c r="D146" s="553"/>
      <c r="E146" s="553" t="s">
        <v>534</v>
      </c>
      <c r="F146" s="553"/>
      <c r="G146" s="553"/>
      <c r="H146" s="400"/>
      <c r="I146" s="401"/>
      <c r="J146" s="554"/>
      <c r="K146" s="554"/>
      <c r="L146" s="554"/>
      <c r="M146" s="397"/>
      <c r="N146" s="397"/>
      <c r="O146" s="397"/>
      <c r="P146" s="397"/>
      <c r="Q146" s="397"/>
      <c r="R146" s="397"/>
      <c r="S146" s="403"/>
      <c r="T146" s="403"/>
      <c r="U146" s="403"/>
      <c r="V146" s="403"/>
      <c r="W146" s="403"/>
      <c r="X146" s="403"/>
      <c r="Y146" s="403"/>
      <c r="Z146" s="404"/>
      <c r="AA146" s="404"/>
      <c r="AB146" s="404"/>
      <c r="AC146" s="404"/>
      <c r="AD146" s="396"/>
      <c r="AE146" s="396"/>
      <c r="AF146" s="396"/>
      <c r="AG146" s="342" t="s">
        <v>755</v>
      </c>
      <c r="AH146" s="396"/>
      <c r="AI146" s="396"/>
      <c r="AJ146" s="396"/>
      <c r="AK146" s="397"/>
      <c r="AL146" s="397"/>
      <c r="AM146" s="397"/>
      <c r="AN146" s="397"/>
      <c r="AO146" s="397"/>
      <c r="AP146" s="398"/>
      <c r="AQ146" s="398"/>
      <c r="AR146" s="398"/>
      <c r="AS146" s="399"/>
      <c r="BA146" s="273"/>
      <c r="BB146" s="273"/>
      <c r="BU146" s="299"/>
      <c r="BV146" s="193">
        <v>362</v>
      </c>
      <c r="BW146" s="193" t="s">
        <v>529</v>
      </c>
      <c r="BX146" s="326">
        <f>事前登録票!G198</f>
        <v>0</v>
      </c>
      <c r="BY146" s="196"/>
      <c r="BZ146" s="285"/>
      <c r="CA146" s="193">
        <v>523</v>
      </c>
      <c r="CB146" s="193" t="s">
        <v>529</v>
      </c>
      <c r="CC146" s="331">
        <f>事前登録票!G229</f>
        <v>0</v>
      </c>
    </row>
    <row r="147" spans="2:81" ht="30" customHeight="1">
      <c r="B147" s="573" t="s">
        <v>693</v>
      </c>
      <c r="C147" s="553"/>
      <c r="D147" s="553"/>
      <c r="E147" s="267" t="s">
        <v>35</v>
      </c>
      <c r="F147" s="267"/>
      <c r="G147" s="267"/>
      <c r="H147" s="400"/>
      <c r="I147" s="401"/>
      <c r="J147" s="554"/>
      <c r="K147" s="554"/>
      <c r="L147" s="554"/>
      <c r="M147" s="397"/>
      <c r="N147" s="397"/>
      <c r="O147" s="397"/>
      <c r="P147" s="397"/>
      <c r="Q147" s="397"/>
      <c r="R147" s="397"/>
      <c r="S147" s="403"/>
      <c r="T147" s="403"/>
      <c r="U147" s="403"/>
      <c r="V147" s="403"/>
      <c r="W147" s="403"/>
      <c r="X147" s="403"/>
      <c r="Y147" s="403"/>
      <c r="Z147" s="404"/>
      <c r="AA147" s="404"/>
      <c r="AB147" s="404"/>
      <c r="AC147" s="404"/>
      <c r="AD147" s="396"/>
      <c r="AE147" s="396"/>
      <c r="AF147" s="396"/>
      <c r="AG147" s="342" t="s">
        <v>755</v>
      </c>
      <c r="AH147" s="396"/>
      <c r="AI147" s="396"/>
      <c r="AJ147" s="396"/>
      <c r="AK147" s="397"/>
      <c r="AL147" s="397"/>
      <c r="AM147" s="397"/>
      <c r="AN147" s="397"/>
      <c r="AO147" s="397"/>
      <c r="AP147" s="398"/>
      <c r="AQ147" s="398"/>
      <c r="AR147" s="398"/>
      <c r="AS147" s="399"/>
      <c r="BA147" s="273"/>
      <c r="BB147" s="273"/>
      <c r="BU147" s="299"/>
      <c r="BV147" s="193">
        <v>363</v>
      </c>
      <c r="BW147" s="193" t="s">
        <v>678</v>
      </c>
      <c r="BX147" s="327">
        <f>事前登録票!T198</f>
        <v>0</v>
      </c>
      <c r="BY147" s="278"/>
      <c r="BZ147" s="285"/>
      <c r="CA147" s="193">
        <v>524</v>
      </c>
      <c r="CB147" s="193" t="s">
        <v>523</v>
      </c>
      <c r="CC147" s="323">
        <f>事前登録票!T229</f>
        <v>0</v>
      </c>
    </row>
    <row r="148" spans="2:81" ht="30" customHeight="1">
      <c r="B148" s="573" t="s">
        <v>693</v>
      </c>
      <c r="C148" s="553"/>
      <c r="D148" s="553"/>
      <c r="E148" s="553" t="s">
        <v>36</v>
      </c>
      <c r="F148" s="553"/>
      <c r="G148" s="553"/>
      <c r="H148" s="400"/>
      <c r="I148" s="401"/>
      <c r="J148" s="554"/>
      <c r="K148" s="554"/>
      <c r="L148" s="554"/>
      <c r="M148" s="397"/>
      <c r="N148" s="397"/>
      <c r="O148" s="397"/>
      <c r="P148" s="397"/>
      <c r="Q148" s="397"/>
      <c r="R148" s="397"/>
      <c r="S148" s="403"/>
      <c r="T148" s="403"/>
      <c r="U148" s="403"/>
      <c r="V148" s="403"/>
      <c r="W148" s="403"/>
      <c r="X148" s="403"/>
      <c r="Y148" s="403"/>
      <c r="Z148" s="404"/>
      <c r="AA148" s="404"/>
      <c r="AB148" s="404"/>
      <c r="AC148" s="404"/>
      <c r="AD148" s="396"/>
      <c r="AE148" s="396"/>
      <c r="AF148" s="396"/>
      <c r="AG148" s="342" t="s">
        <v>755</v>
      </c>
      <c r="AH148" s="396"/>
      <c r="AI148" s="396"/>
      <c r="AJ148" s="396"/>
      <c r="AK148" s="397"/>
      <c r="AL148" s="397"/>
      <c r="AM148" s="397"/>
      <c r="AN148" s="397"/>
      <c r="AO148" s="397"/>
      <c r="AP148" s="398"/>
      <c r="AQ148" s="398"/>
      <c r="AR148" s="398"/>
      <c r="AS148" s="399"/>
      <c r="BA148" s="273"/>
      <c r="BB148" s="273"/>
      <c r="BU148" s="299"/>
      <c r="BV148" s="193">
        <v>364</v>
      </c>
      <c r="BW148" s="193" t="s">
        <v>679</v>
      </c>
      <c r="BX148" s="327">
        <f>事前登録票!X198</f>
        <v>0</v>
      </c>
      <c r="BY148" s="278"/>
      <c r="BZ148" s="285"/>
      <c r="CA148" s="193">
        <v>525</v>
      </c>
      <c r="CB148" s="193" t="s">
        <v>523</v>
      </c>
      <c r="CC148" s="323">
        <f>事前登録票!X229</f>
        <v>0</v>
      </c>
    </row>
    <row r="149" spans="2:81" ht="30" customHeight="1">
      <c r="B149" s="573" t="s">
        <v>694</v>
      </c>
      <c r="C149" s="553"/>
      <c r="D149" s="553"/>
      <c r="E149" s="553" t="s">
        <v>535</v>
      </c>
      <c r="F149" s="553"/>
      <c r="G149" s="553"/>
      <c r="H149" s="400"/>
      <c r="I149" s="401"/>
      <c r="J149" s="575"/>
      <c r="K149" s="576"/>
      <c r="L149" s="577"/>
      <c r="M149" s="397"/>
      <c r="N149" s="397"/>
      <c r="O149" s="397"/>
      <c r="P149" s="397"/>
      <c r="Q149" s="397"/>
      <c r="R149" s="397"/>
      <c r="S149" s="403"/>
      <c r="T149" s="403"/>
      <c r="U149" s="403"/>
      <c r="V149" s="403"/>
      <c r="W149" s="403"/>
      <c r="X149" s="403"/>
      <c r="Y149" s="403"/>
      <c r="Z149" s="404"/>
      <c r="AA149" s="404"/>
      <c r="AB149" s="404"/>
      <c r="AC149" s="404"/>
      <c r="AD149" s="396"/>
      <c r="AE149" s="396"/>
      <c r="AF149" s="396"/>
      <c r="AG149" s="342" t="s">
        <v>755</v>
      </c>
      <c r="AH149" s="396"/>
      <c r="AI149" s="396"/>
      <c r="AJ149" s="396"/>
      <c r="AK149" s="397"/>
      <c r="AL149" s="397"/>
      <c r="AM149" s="397"/>
      <c r="AN149" s="397"/>
      <c r="AO149" s="397"/>
      <c r="AP149" s="398"/>
      <c r="AQ149" s="398"/>
      <c r="AR149" s="398"/>
      <c r="AS149" s="399"/>
      <c r="BA149" s="273"/>
      <c r="BB149" s="273"/>
      <c r="BU149" s="299"/>
      <c r="BV149" s="193">
        <v>365</v>
      </c>
      <c r="BW149" s="193" t="s">
        <v>526</v>
      </c>
      <c r="BX149" s="326">
        <f>事前登録票!AA198</f>
        <v>0</v>
      </c>
      <c r="BY149" s="196"/>
      <c r="BZ149" s="285"/>
      <c r="CA149" s="193">
        <v>526</v>
      </c>
      <c r="CB149" s="193" t="s">
        <v>526</v>
      </c>
      <c r="CC149" s="331">
        <f>事前登録票!AA229</f>
        <v>0</v>
      </c>
    </row>
    <row r="150" spans="2:81" ht="30" customHeight="1">
      <c r="B150" s="573" t="s">
        <v>694</v>
      </c>
      <c r="C150" s="553"/>
      <c r="D150" s="553"/>
      <c r="E150" s="267" t="s">
        <v>35</v>
      </c>
      <c r="F150" s="267"/>
      <c r="G150" s="267"/>
      <c r="H150" s="400"/>
      <c r="I150" s="401"/>
      <c r="J150" s="575"/>
      <c r="K150" s="576"/>
      <c r="L150" s="577"/>
      <c r="M150" s="397"/>
      <c r="N150" s="397"/>
      <c r="O150" s="397"/>
      <c r="P150" s="397"/>
      <c r="Q150" s="397"/>
      <c r="R150" s="397"/>
      <c r="S150" s="403"/>
      <c r="T150" s="403"/>
      <c r="U150" s="403"/>
      <c r="V150" s="403"/>
      <c r="W150" s="403"/>
      <c r="X150" s="403"/>
      <c r="Y150" s="403"/>
      <c r="Z150" s="404"/>
      <c r="AA150" s="404"/>
      <c r="AB150" s="404"/>
      <c r="AC150" s="404"/>
      <c r="AD150" s="396"/>
      <c r="AE150" s="396"/>
      <c r="AF150" s="396"/>
      <c r="AG150" s="342" t="s">
        <v>755</v>
      </c>
      <c r="AH150" s="396"/>
      <c r="AI150" s="396"/>
      <c r="AJ150" s="396"/>
      <c r="AK150" s="397"/>
      <c r="AL150" s="397"/>
      <c r="AM150" s="397"/>
      <c r="AN150" s="397"/>
      <c r="AO150" s="397"/>
      <c r="AP150" s="398"/>
      <c r="AQ150" s="398"/>
      <c r="AR150" s="398"/>
      <c r="AS150" s="399"/>
      <c r="BA150" s="273"/>
      <c r="BB150" s="273"/>
      <c r="BU150" s="299"/>
      <c r="BV150" s="193">
        <v>366</v>
      </c>
      <c r="BW150" s="193" t="s">
        <v>680</v>
      </c>
      <c r="BX150" s="328">
        <f>事前登録票!AK198</f>
        <v>0</v>
      </c>
      <c r="BY150" s="279"/>
      <c r="BZ150" s="285"/>
      <c r="CA150" s="193">
        <v>527</v>
      </c>
      <c r="CB150" s="193" t="s">
        <v>682</v>
      </c>
      <c r="CC150" s="332">
        <f>事前登録票!AK229</f>
        <v>0</v>
      </c>
    </row>
    <row r="151" spans="2:81" ht="30" customHeight="1" thickBot="1">
      <c r="B151" s="573" t="s">
        <v>694</v>
      </c>
      <c r="C151" s="553"/>
      <c r="D151" s="553"/>
      <c r="E151" s="553" t="s">
        <v>36</v>
      </c>
      <c r="F151" s="553"/>
      <c r="G151" s="553"/>
      <c r="H151" s="400"/>
      <c r="I151" s="401"/>
      <c r="J151" s="554"/>
      <c r="K151" s="554"/>
      <c r="L151" s="554"/>
      <c r="M151" s="397"/>
      <c r="N151" s="397"/>
      <c r="O151" s="397"/>
      <c r="P151" s="397"/>
      <c r="Q151" s="397"/>
      <c r="R151" s="397"/>
      <c r="S151" s="403"/>
      <c r="T151" s="403"/>
      <c r="U151" s="403"/>
      <c r="V151" s="403"/>
      <c r="W151" s="403"/>
      <c r="X151" s="403"/>
      <c r="Y151" s="403"/>
      <c r="Z151" s="404"/>
      <c r="AA151" s="404"/>
      <c r="AB151" s="404"/>
      <c r="AC151" s="404"/>
      <c r="AD151" s="396"/>
      <c r="AE151" s="396"/>
      <c r="AF151" s="396"/>
      <c r="AG151" s="342" t="s">
        <v>755</v>
      </c>
      <c r="AH151" s="396"/>
      <c r="AI151" s="396"/>
      <c r="AJ151" s="396"/>
      <c r="AK151" s="397"/>
      <c r="AL151" s="397"/>
      <c r="AM151" s="397"/>
      <c r="AN151" s="397"/>
      <c r="AO151" s="397"/>
      <c r="AP151" s="398"/>
      <c r="AQ151" s="398"/>
      <c r="AR151" s="398"/>
      <c r="AS151" s="399"/>
      <c r="BA151" s="273"/>
      <c r="BB151" s="273"/>
      <c r="BK151" s="179"/>
      <c r="BL151" s="179"/>
      <c r="BM151" s="179"/>
      <c r="BU151" s="300"/>
      <c r="BV151" s="200">
        <v>367</v>
      </c>
      <c r="BW151" s="200" t="s">
        <v>540</v>
      </c>
      <c r="BX151" s="329">
        <f>事前登録票!AP198</f>
        <v>0</v>
      </c>
      <c r="BY151" s="196"/>
      <c r="BZ151" s="286"/>
      <c r="CA151" s="200">
        <v>528</v>
      </c>
      <c r="CB151" s="200" t="s">
        <v>540</v>
      </c>
      <c r="CC151" s="333">
        <f>事前登録票!AP229</f>
        <v>0</v>
      </c>
    </row>
    <row r="152" spans="2:81" ht="30" customHeight="1">
      <c r="B152" s="573" t="s">
        <v>695</v>
      </c>
      <c r="C152" s="553"/>
      <c r="D152" s="553"/>
      <c r="E152" s="553" t="s">
        <v>536</v>
      </c>
      <c r="F152" s="553"/>
      <c r="G152" s="553"/>
      <c r="H152" s="400"/>
      <c r="I152" s="401"/>
      <c r="J152" s="554"/>
      <c r="K152" s="554"/>
      <c r="L152" s="554"/>
      <c r="M152" s="411"/>
      <c r="N152" s="412"/>
      <c r="O152" s="412"/>
      <c r="P152" s="412"/>
      <c r="Q152" s="412"/>
      <c r="R152" s="413"/>
      <c r="S152" s="403"/>
      <c r="T152" s="403"/>
      <c r="U152" s="403"/>
      <c r="V152" s="403"/>
      <c r="W152" s="403"/>
      <c r="X152" s="403"/>
      <c r="Y152" s="403"/>
      <c r="Z152" s="404"/>
      <c r="AA152" s="404"/>
      <c r="AB152" s="404"/>
      <c r="AC152" s="404"/>
      <c r="AD152" s="396"/>
      <c r="AE152" s="396"/>
      <c r="AF152" s="396"/>
      <c r="AG152" s="342" t="s">
        <v>755</v>
      </c>
      <c r="AH152" s="396"/>
      <c r="AI152" s="396"/>
      <c r="AJ152" s="396"/>
      <c r="AK152" s="397"/>
      <c r="AL152" s="397"/>
      <c r="AM152" s="397"/>
      <c r="AN152" s="397"/>
      <c r="AO152" s="397"/>
      <c r="AP152" s="398"/>
      <c r="AQ152" s="398"/>
      <c r="AR152" s="398"/>
      <c r="AS152" s="399"/>
      <c r="BA152" s="273"/>
      <c r="BB152" s="273"/>
      <c r="BK152" s="179"/>
      <c r="BL152" s="179"/>
      <c r="BM152" s="179"/>
      <c r="BU152" s="301"/>
      <c r="BV152" s="188">
        <v>368</v>
      </c>
      <c r="BW152" s="189" t="s">
        <v>677</v>
      </c>
      <c r="BX152" s="325">
        <f>事前登録票!E199</f>
        <v>0</v>
      </c>
      <c r="BY152" s="277"/>
      <c r="BZ152" s="284"/>
      <c r="CA152" s="188">
        <v>529</v>
      </c>
      <c r="CB152" s="188" t="s">
        <v>677</v>
      </c>
      <c r="CC152" s="319">
        <f>事前登録票!E230</f>
        <v>0</v>
      </c>
    </row>
    <row r="153" spans="2:81" ht="30" customHeight="1">
      <c r="B153" s="457" t="s">
        <v>696</v>
      </c>
      <c r="C153" s="414"/>
      <c r="D153" s="414"/>
      <c r="E153" s="409" t="s">
        <v>29</v>
      </c>
      <c r="F153" s="409"/>
      <c r="G153" s="409"/>
      <c r="H153" s="400"/>
      <c r="I153" s="401"/>
      <c r="J153" s="410"/>
      <c r="K153" s="410"/>
      <c r="L153" s="410"/>
      <c r="M153" s="397"/>
      <c r="N153" s="397"/>
      <c r="O153" s="397"/>
      <c r="P153" s="397"/>
      <c r="Q153" s="397"/>
      <c r="R153" s="397"/>
      <c r="S153" s="403"/>
      <c r="T153" s="403"/>
      <c r="U153" s="403"/>
      <c r="V153" s="403"/>
      <c r="W153" s="403"/>
      <c r="X153" s="403"/>
      <c r="Y153" s="403"/>
      <c r="Z153" s="404"/>
      <c r="AA153" s="404"/>
      <c r="AB153" s="404"/>
      <c r="AC153" s="404"/>
      <c r="AD153" s="396"/>
      <c r="AE153" s="396"/>
      <c r="AF153" s="396"/>
      <c r="AG153" s="342" t="s">
        <v>755</v>
      </c>
      <c r="AH153" s="396"/>
      <c r="AI153" s="396"/>
      <c r="AJ153" s="396"/>
      <c r="AK153" s="397"/>
      <c r="AL153" s="397"/>
      <c r="AM153" s="397"/>
      <c r="AN153" s="397"/>
      <c r="AO153" s="397"/>
      <c r="AP153" s="398"/>
      <c r="AQ153" s="398"/>
      <c r="AR153" s="398"/>
      <c r="AS153" s="399"/>
      <c r="BA153" s="273"/>
      <c r="BB153" s="273"/>
      <c r="BK153" s="179"/>
      <c r="BL153" s="179"/>
      <c r="BM153" s="179"/>
      <c r="BU153" s="299"/>
      <c r="BV153" s="193">
        <v>369</v>
      </c>
      <c r="BW153" s="194" t="s">
        <v>529</v>
      </c>
      <c r="BX153" s="326">
        <f>事前登録票!G199</f>
        <v>0</v>
      </c>
      <c r="BY153" s="196"/>
      <c r="BZ153" s="285"/>
      <c r="CA153" s="193">
        <v>530</v>
      </c>
      <c r="CB153" s="193" t="s">
        <v>529</v>
      </c>
      <c r="CC153" s="331">
        <f>事前登録票!G230</f>
        <v>0</v>
      </c>
    </row>
    <row r="154" spans="2:81" ht="30" customHeight="1">
      <c r="B154" s="457" t="s">
        <v>696</v>
      </c>
      <c r="C154" s="414"/>
      <c r="D154" s="414"/>
      <c r="E154" s="409" t="s">
        <v>30</v>
      </c>
      <c r="F154" s="409"/>
      <c r="G154" s="409"/>
      <c r="H154" s="400"/>
      <c r="I154" s="401"/>
      <c r="J154" s="410"/>
      <c r="K154" s="410"/>
      <c r="L154" s="410"/>
      <c r="M154" s="397"/>
      <c r="N154" s="397"/>
      <c r="O154" s="397"/>
      <c r="P154" s="397"/>
      <c r="Q154" s="397"/>
      <c r="R154" s="397"/>
      <c r="S154" s="403"/>
      <c r="T154" s="403"/>
      <c r="U154" s="403"/>
      <c r="V154" s="403"/>
      <c r="W154" s="403"/>
      <c r="X154" s="403"/>
      <c r="Y154" s="403"/>
      <c r="Z154" s="404"/>
      <c r="AA154" s="404"/>
      <c r="AB154" s="404"/>
      <c r="AC154" s="404"/>
      <c r="AD154" s="396"/>
      <c r="AE154" s="396"/>
      <c r="AF154" s="396"/>
      <c r="AG154" s="342" t="s">
        <v>755</v>
      </c>
      <c r="AH154" s="396"/>
      <c r="AI154" s="396"/>
      <c r="AJ154" s="396"/>
      <c r="AK154" s="397"/>
      <c r="AL154" s="397"/>
      <c r="AM154" s="397"/>
      <c r="AN154" s="397"/>
      <c r="AO154" s="397"/>
      <c r="AP154" s="398"/>
      <c r="AQ154" s="398"/>
      <c r="AR154" s="398"/>
      <c r="AS154" s="399"/>
      <c r="BA154" s="273"/>
      <c r="BB154" s="273"/>
      <c r="BK154" s="179"/>
      <c r="BL154" s="179"/>
      <c r="BM154" s="179"/>
      <c r="BU154" s="299"/>
      <c r="BV154" s="193">
        <v>370</v>
      </c>
      <c r="BW154" s="194" t="s">
        <v>678</v>
      </c>
      <c r="BX154" s="327">
        <f>事前登録票!T199</f>
        <v>0</v>
      </c>
      <c r="BY154" s="278"/>
      <c r="BZ154" s="285"/>
      <c r="CA154" s="193">
        <v>531</v>
      </c>
      <c r="CB154" s="193" t="s">
        <v>523</v>
      </c>
      <c r="CC154" s="323">
        <f>事前登録票!T230</f>
        <v>0</v>
      </c>
    </row>
    <row r="155" spans="2:81" ht="30" customHeight="1">
      <c r="B155" s="457" t="s">
        <v>696</v>
      </c>
      <c r="C155" s="414"/>
      <c r="D155" s="414"/>
      <c r="E155" s="409" t="s">
        <v>537</v>
      </c>
      <c r="F155" s="409"/>
      <c r="G155" s="409"/>
      <c r="H155" s="400"/>
      <c r="I155" s="401"/>
      <c r="J155" s="410"/>
      <c r="K155" s="410"/>
      <c r="L155" s="410"/>
      <c r="M155" s="411"/>
      <c r="N155" s="412"/>
      <c r="O155" s="412"/>
      <c r="P155" s="412"/>
      <c r="Q155" s="412"/>
      <c r="R155" s="413"/>
      <c r="S155" s="403"/>
      <c r="T155" s="403"/>
      <c r="U155" s="403"/>
      <c r="V155" s="403"/>
      <c r="W155" s="403"/>
      <c r="X155" s="403"/>
      <c r="Y155" s="403"/>
      <c r="Z155" s="404"/>
      <c r="AA155" s="404"/>
      <c r="AB155" s="404"/>
      <c r="AC155" s="404"/>
      <c r="AD155" s="396"/>
      <c r="AE155" s="396"/>
      <c r="AF155" s="396"/>
      <c r="AG155" s="342" t="s">
        <v>755</v>
      </c>
      <c r="AH155" s="396"/>
      <c r="AI155" s="396"/>
      <c r="AJ155" s="396"/>
      <c r="AK155" s="397"/>
      <c r="AL155" s="397"/>
      <c r="AM155" s="397"/>
      <c r="AN155" s="397"/>
      <c r="AO155" s="397"/>
      <c r="AP155" s="398"/>
      <c r="AQ155" s="398"/>
      <c r="AR155" s="398"/>
      <c r="AS155" s="399"/>
      <c r="BA155" s="273"/>
      <c r="BB155" s="273"/>
      <c r="BK155" s="179"/>
      <c r="BL155" s="179"/>
      <c r="BM155" s="179"/>
      <c r="BU155" s="299"/>
      <c r="BV155" s="193">
        <v>371</v>
      </c>
      <c r="BW155" s="194" t="s">
        <v>679</v>
      </c>
      <c r="BX155" s="327">
        <f>事前登録票!X199</f>
        <v>0</v>
      </c>
      <c r="BY155" s="278"/>
      <c r="BZ155" s="285"/>
      <c r="CA155" s="193">
        <v>532</v>
      </c>
      <c r="CB155" s="193" t="s">
        <v>523</v>
      </c>
      <c r="CC155" s="323">
        <f>事前登録票!X230</f>
        <v>0</v>
      </c>
    </row>
    <row r="156" spans="2:81" ht="30" customHeight="1">
      <c r="B156" s="457" t="s">
        <v>696</v>
      </c>
      <c r="C156" s="414"/>
      <c r="D156" s="414"/>
      <c r="E156" s="409" t="s">
        <v>687</v>
      </c>
      <c r="F156" s="409"/>
      <c r="G156" s="409"/>
      <c r="H156" s="400"/>
      <c r="I156" s="401"/>
      <c r="J156" s="402"/>
      <c r="K156" s="402"/>
      <c r="L156" s="402"/>
      <c r="M156" s="397"/>
      <c r="N156" s="397"/>
      <c r="O156" s="397"/>
      <c r="P156" s="397"/>
      <c r="Q156" s="397"/>
      <c r="R156" s="397"/>
      <c r="S156" s="403"/>
      <c r="T156" s="403"/>
      <c r="U156" s="403"/>
      <c r="V156" s="403"/>
      <c r="W156" s="403"/>
      <c r="X156" s="403"/>
      <c r="Y156" s="403"/>
      <c r="Z156" s="404"/>
      <c r="AA156" s="404"/>
      <c r="AB156" s="404"/>
      <c r="AC156" s="404"/>
      <c r="AD156" s="396"/>
      <c r="AE156" s="396"/>
      <c r="AF156" s="396"/>
      <c r="AG156" s="342" t="s">
        <v>755</v>
      </c>
      <c r="AH156" s="396"/>
      <c r="AI156" s="396"/>
      <c r="AJ156" s="396"/>
      <c r="AK156" s="397"/>
      <c r="AL156" s="397"/>
      <c r="AM156" s="397"/>
      <c r="AN156" s="397"/>
      <c r="AO156" s="397"/>
      <c r="AP156" s="398"/>
      <c r="AQ156" s="398"/>
      <c r="AR156" s="398"/>
      <c r="AS156" s="399"/>
      <c r="BA156" s="273"/>
      <c r="BB156" s="273"/>
      <c r="BK156" s="179"/>
      <c r="BL156" s="179"/>
      <c r="BM156" s="179"/>
      <c r="BU156" s="299"/>
      <c r="BV156" s="193">
        <v>372</v>
      </c>
      <c r="BW156" s="194" t="s">
        <v>526</v>
      </c>
      <c r="BX156" s="326">
        <f>事前登録票!AA199</f>
        <v>0</v>
      </c>
      <c r="BY156" s="196"/>
      <c r="BZ156" s="285"/>
      <c r="CA156" s="193">
        <v>533</v>
      </c>
      <c r="CB156" s="193" t="s">
        <v>526</v>
      </c>
      <c r="CC156" s="331">
        <f>事前登録票!AA230</f>
        <v>0</v>
      </c>
    </row>
    <row r="157" spans="2:81" ht="30" customHeight="1" thickBot="1">
      <c r="B157" s="579" t="s">
        <v>696</v>
      </c>
      <c r="C157" s="432"/>
      <c r="D157" s="432"/>
      <c r="E157" s="574" t="s">
        <v>688</v>
      </c>
      <c r="F157" s="574"/>
      <c r="G157" s="574"/>
      <c r="H157" s="580"/>
      <c r="I157" s="581"/>
      <c r="J157" s="582"/>
      <c r="K157" s="582"/>
      <c r="L157" s="582"/>
      <c r="M157" s="408"/>
      <c r="N157" s="408"/>
      <c r="O157" s="408"/>
      <c r="P157" s="408"/>
      <c r="Q157" s="408"/>
      <c r="R157" s="408"/>
      <c r="S157" s="405"/>
      <c r="T157" s="405"/>
      <c r="U157" s="405"/>
      <c r="V157" s="405"/>
      <c r="W157" s="405"/>
      <c r="X157" s="405"/>
      <c r="Y157" s="405"/>
      <c r="Z157" s="406"/>
      <c r="AA157" s="406"/>
      <c r="AB157" s="406"/>
      <c r="AC157" s="406"/>
      <c r="AD157" s="407"/>
      <c r="AE157" s="407"/>
      <c r="AF157" s="407"/>
      <c r="AG157" s="343" t="s">
        <v>755</v>
      </c>
      <c r="AH157" s="407"/>
      <c r="AI157" s="407"/>
      <c r="AJ157" s="407"/>
      <c r="AK157" s="408"/>
      <c r="AL157" s="408"/>
      <c r="AM157" s="408"/>
      <c r="AN157" s="408"/>
      <c r="AO157" s="408"/>
      <c r="AP157" s="423"/>
      <c r="AQ157" s="423"/>
      <c r="AR157" s="423"/>
      <c r="AS157" s="424"/>
      <c r="BA157" s="273"/>
      <c r="BB157" s="273"/>
      <c r="BK157" s="179"/>
      <c r="BL157" s="179"/>
      <c r="BM157" s="179"/>
      <c r="BU157" s="299"/>
      <c r="BV157" s="193">
        <v>373</v>
      </c>
      <c r="BW157" s="194" t="s">
        <v>680</v>
      </c>
      <c r="BX157" s="328">
        <f>事前登録票!AK199</f>
        <v>0</v>
      </c>
      <c r="BY157" s="279"/>
      <c r="BZ157" s="285"/>
      <c r="CA157" s="193">
        <v>534</v>
      </c>
      <c r="CB157" s="193" t="s">
        <v>682</v>
      </c>
      <c r="CC157" s="332">
        <f>事前登録票!AK230</f>
        <v>0</v>
      </c>
    </row>
    <row r="158" spans="2:81" ht="15" customHeight="1" thickBot="1">
      <c r="B158" s="170"/>
      <c r="C158" s="161"/>
      <c r="D158" s="161"/>
      <c r="E158" s="161"/>
      <c r="F158" s="161"/>
      <c r="G158" s="161"/>
      <c r="H158" s="161"/>
      <c r="I158" s="161"/>
      <c r="J158" s="161"/>
      <c r="AQ158" s="161"/>
      <c r="AR158" s="161"/>
      <c r="AS158" s="161"/>
      <c r="BK158" s="179"/>
      <c r="BL158" s="179"/>
      <c r="BM158" s="179"/>
      <c r="BU158" s="300"/>
      <c r="BV158" s="200">
        <v>374</v>
      </c>
      <c r="BW158" s="199" t="s">
        <v>540</v>
      </c>
      <c r="BX158" s="329">
        <f>事前登録票!AP199</f>
        <v>0</v>
      </c>
      <c r="BY158" s="196"/>
      <c r="BZ158" s="286"/>
      <c r="CA158" s="200">
        <v>535</v>
      </c>
      <c r="CB158" s="200" t="s">
        <v>540</v>
      </c>
      <c r="CC158" s="333">
        <f>事前登録票!AP230</f>
        <v>0</v>
      </c>
    </row>
    <row r="159" spans="2:81" ht="15" customHeight="1">
      <c r="B159" s="170">
        <v>1</v>
      </c>
      <c r="C159" s="161" t="s">
        <v>621</v>
      </c>
      <c r="D159" s="161"/>
      <c r="E159" s="161"/>
      <c r="F159" s="161"/>
      <c r="S159" s="572">
        <f>リスト!D7</f>
        <v>41730</v>
      </c>
      <c r="T159" s="572"/>
      <c r="U159" s="572"/>
      <c r="V159" s="572"/>
      <c r="W159" s="572"/>
      <c r="X159" s="572"/>
      <c r="Y159" s="268" t="s">
        <v>225</v>
      </c>
      <c r="Z159" s="572">
        <f>リスト!F7</f>
        <v>45382</v>
      </c>
      <c r="AA159" s="572"/>
      <c r="AB159" s="572"/>
      <c r="AC159" s="572"/>
      <c r="AD159" s="572"/>
      <c r="AE159" s="572"/>
      <c r="AQ159" s="161"/>
      <c r="AR159" s="161"/>
      <c r="AS159" s="161"/>
      <c r="BK159" s="179"/>
      <c r="BL159" s="179"/>
      <c r="BM159" s="179"/>
      <c r="BU159" s="301"/>
      <c r="BV159" s="188">
        <v>375</v>
      </c>
      <c r="BW159" s="189" t="s">
        <v>677</v>
      </c>
      <c r="BX159" s="325">
        <f>事前登録票!E200</f>
        <v>0</v>
      </c>
      <c r="BY159" s="277"/>
      <c r="BZ159" s="284"/>
      <c r="CA159" s="188">
        <v>536</v>
      </c>
      <c r="CB159" s="188" t="s">
        <v>677</v>
      </c>
      <c r="CC159" s="319">
        <f>事前登録票!E231</f>
        <v>0</v>
      </c>
    </row>
    <row r="160" spans="2:81" ht="15" customHeight="1">
      <c r="B160" s="170">
        <v>2</v>
      </c>
      <c r="C160" s="161" t="s">
        <v>512</v>
      </c>
      <c r="D160" s="161"/>
      <c r="E160" s="161"/>
      <c r="F160" s="161"/>
      <c r="G160" s="161"/>
      <c r="H160" s="161"/>
      <c r="I160" s="161"/>
      <c r="J160" s="161"/>
      <c r="AQ160" s="161"/>
      <c r="AR160" s="161"/>
      <c r="AS160" s="161"/>
      <c r="BK160" s="179"/>
      <c r="BL160" s="179"/>
      <c r="BM160" s="179"/>
      <c r="BU160" s="299"/>
      <c r="BV160" s="193">
        <v>376</v>
      </c>
      <c r="BW160" s="194" t="s">
        <v>529</v>
      </c>
      <c r="BX160" s="326">
        <f>事前登録票!G200</f>
        <v>0</v>
      </c>
      <c r="BY160" s="196"/>
      <c r="BZ160" s="285"/>
      <c r="CA160" s="193">
        <v>537</v>
      </c>
      <c r="CB160" s="193" t="s">
        <v>529</v>
      </c>
      <c r="CC160" s="331">
        <f>事前登録票!G231</f>
        <v>0</v>
      </c>
    </row>
    <row r="161" spans="2:81" ht="15" customHeight="1">
      <c r="B161" s="170">
        <v>3</v>
      </c>
      <c r="C161" s="161" t="s">
        <v>513</v>
      </c>
      <c r="D161" s="161"/>
      <c r="E161" s="161"/>
      <c r="F161" s="161"/>
      <c r="G161" s="161"/>
      <c r="H161" s="161"/>
      <c r="I161" s="161"/>
      <c r="J161" s="161"/>
      <c r="AQ161" s="161"/>
      <c r="AR161" s="161"/>
      <c r="AS161" s="161"/>
      <c r="BK161" s="179"/>
      <c r="BL161" s="179"/>
      <c r="BM161" s="179"/>
      <c r="BU161" s="299"/>
      <c r="BV161" s="193">
        <v>377</v>
      </c>
      <c r="BW161" s="194" t="s">
        <v>678</v>
      </c>
      <c r="BX161" s="327">
        <f>事前登録票!T200</f>
        <v>0</v>
      </c>
      <c r="BY161" s="278"/>
      <c r="BZ161" s="285"/>
      <c r="CA161" s="193">
        <v>538</v>
      </c>
      <c r="CB161" s="193" t="s">
        <v>523</v>
      </c>
      <c r="CC161" s="323">
        <f>事前登録票!T231</f>
        <v>0</v>
      </c>
    </row>
    <row r="162" spans="2:81" ht="15" customHeight="1">
      <c r="B162" s="170">
        <v>4</v>
      </c>
      <c r="C162" s="161" t="s">
        <v>622</v>
      </c>
      <c r="D162" s="161"/>
      <c r="E162" s="161"/>
      <c r="F162" s="161"/>
      <c r="G162" s="161"/>
      <c r="H162" s="161"/>
      <c r="I162" s="161"/>
      <c r="J162" s="161"/>
      <c r="AQ162" s="161"/>
      <c r="AR162" s="161"/>
      <c r="AS162" s="161"/>
      <c r="BK162" s="179"/>
      <c r="BL162" s="179"/>
      <c r="BM162" s="179"/>
      <c r="BU162" s="299"/>
      <c r="BV162" s="193">
        <v>378</v>
      </c>
      <c r="BW162" s="194" t="s">
        <v>679</v>
      </c>
      <c r="BX162" s="327">
        <f>事前登録票!X200</f>
        <v>0</v>
      </c>
      <c r="BY162" s="278"/>
      <c r="BZ162" s="285"/>
      <c r="CA162" s="193">
        <v>539</v>
      </c>
      <c r="CB162" s="193" t="s">
        <v>523</v>
      </c>
      <c r="CC162" s="323">
        <f>事前登録票!X231</f>
        <v>0</v>
      </c>
    </row>
    <row r="163" spans="2:81" ht="15" customHeight="1">
      <c r="B163" s="170">
        <v>5</v>
      </c>
      <c r="C163" s="161" t="s">
        <v>514</v>
      </c>
      <c r="D163" s="161"/>
      <c r="E163" s="161"/>
      <c r="F163" s="161"/>
      <c r="G163" s="161"/>
      <c r="H163" s="161"/>
      <c r="I163" s="161"/>
      <c r="J163" s="161"/>
      <c r="AQ163" s="161"/>
      <c r="AR163" s="161"/>
      <c r="AS163" s="161"/>
      <c r="BK163" s="179"/>
      <c r="BL163" s="179"/>
      <c r="BM163" s="179"/>
      <c r="BU163" s="299"/>
      <c r="BV163" s="193">
        <v>379</v>
      </c>
      <c r="BW163" s="194" t="s">
        <v>526</v>
      </c>
      <c r="BX163" s="326">
        <f>事前登録票!AA200</f>
        <v>0</v>
      </c>
      <c r="BY163" s="196"/>
      <c r="BZ163" s="285"/>
      <c r="CA163" s="193">
        <v>540</v>
      </c>
      <c r="CB163" s="193" t="s">
        <v>526</v>
      </c>
      <c r="CC163" s="331">
        <f>事前登録票!AA231</f>
        <v>0</v>
      </c>
    </row>
    <row r="164" spans="2:81" ht="15" customHeight="1" thickBot="1">
      <c r="B164" s="170"/>
      <c r="C164" s="161"/>
      <c r="D164" s="161"/>
      <c r="E164" s="161"/>
      <c r="F164" s="161"/>
      <c r="G164" s="161"/>
      <c r="H164" s="161"/>
      <c r="I164" s="161"/>
      <c r="J164" s="161"/>
      <c r="AQ164" s="161"/>
      <c r="AR164" s="161"/>
      <c r="AS164" s="161"/>
      <c r="BK164" s="179"/>
      <c r="BL164" s="179"/>
      <c r="BM164" s="179"/>
      <c r="BU164" s="299"/>
      <c r="BV164" s="193">
        <v>380</v>
      </c>
      <c r="BW164" s="194" t="s">
        <v>680</v>
      </c>
      <c r="BX164" s="328">
        <f>事前登録票!AK200</f>
        <v>0</v>
      </c>
      <c r="BY164" s="279"/>
      <c r="BZ164" s="285"/>
      <c r="CA164" s="193">
        <v>541</v>
      </c>
      <c r="CB164" s="193" t="s">
        <v>682</v>
      </c>
      <c r="CC164" s="332">
        <f>事前登録票!AK231</f>
        <v>0</v>
      </c>
    </row>
    <row r="165" spans="2:81" ht="15" customHeight="1" thickBot="1">
      <c r="B165" s="350" t="s">
        <v>790</v>
      </c>
      <c r="C165" s="202"/>
      <c r="D165" s="202"/>
      <c r="E165" s="202"/>
      <c r="F165" s="202"/>
      <c r="G165" s="202"/>
      <c r="H165" s="202"/>
      <c r="I165" s="202"/>
      <c r="J165" s="202"/>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c r="AO165" s="202"/>
      <c r="AP165" s="346"/>
      <c r="AQ165" s="202"/>
      <c r="AR165" s="202"/>
      <c r="AS165" s="189"/>
      <c r="BK165" s="179"/>
      <c r="BL165" s="179"/>
      <c r="BM165" s="179"/>
      <c r="BU165" s="303"/>
      <c r="BV165" s="200">
        <v>381</v>
      </c>
      <c r="BW165" s="199" t="s">
        <v>540</v>
      </c>
      <c r="BX165" s="329">
        <f>事前登録票!AP200</f>
        <v>0</v>
      </c>
      <c r="BY165" s="196"/>
      <c r="BZ165" s="288"/>
      <c r="CA165" s="200">
        <v>542</v>
      </c>
      <c r="CB165" s="200" t="s">
        <v>540</v>
      </c>
      <c r="CC165" s="333">
        <f>事前登録票!AP231</f>
        <v>0</v>
      </c>
    </row>
    <row r="166" spans="2:81" ht="15" customHeight="1">
      <c r="B166" s="347" t="s">
        <v>791</v>
      </c>
      <c r="C166" s="161" t="s">
        <v>793</v>
      </c>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90"/>
      <c r="AQ166" s="161"/>
      <c r="AR166" s="161"/>
      <c r="AS166" s="194"/>
      <c r="BK166" s="179"/>
      <c r="BL166" s="179"/>
      <c r="BM166" s="179"/>
    </row>
    <row r="167" spans="2:81" ht="15" customHeight="1">
      <c r="B167" s="347" t="s">
        <v>791</v>
      </c>
      <c r="C167" s="161" t="s">
        <v>797</v>
      </c>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90"/>
      <c r="AQ167" s="161"/>
      <c r="AR167" s="161"/>
      <c r="AS167" s="194"/>
      <c r="BK167" s="179"/>
      <c r="BL167" s="179"/>
      <c r="BM167" s="179"/>
    </row>
    <row r="168" spans="2:81" ht="15" customHeight="1">
      <c r="B168" s="347" t="s">
        <v>791</v>
      </c>
      <c r="C168" s="161" t="s">
        <v>801</v>
      </c>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90"/>
      <c r="AQ168" s="161"/>
      <c r="AR168" s="161"/>
      <c r="AS168" s="194"/>
      <c r="BK168" s="179"/>
      <c r="BL168" s="179"/>
      <c r="BM168" s="179"/>
    </row>
    <row r="169" spans="2:81" ht="15" customHeight="1">
      <c r="B169" s="347" t="s">
        <v>791</v>
      </c>
      <c r="C169" s="161" t="s">
        <v>802</v>
      </c>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90"/>
      <c r="AQ169" s="161"/>
      <c r="AR169" s="161"/>
      <c r="AS169" s="194"/>
      <c r="BK169" s="179"/>
      <c r="BL169" s="179"/>
      <c r="BM169" s="179"/>
    </row>
    <row r="170" spans="2:81" ht="15" customHeight="1">
      <c r="B170" s="347"/>
      <c r="C170" s="161" t="s">
        <v>794</v>
      </c>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90"/>
      <c r="AQ170" s="161"/>
      <c r="AR170" s="161"/>
      <c r="AS170" s="194"/>
      <c r="BK170" s="179"/>
      <c r="BL170" s="179"/>
      <c r="BM170" s="179"/>
    </row>
    <row r="171" spans="2:81" ht="15" customHeight="1">
      <c r="B171" s="347" t="s">
        <v>791</v>
      </c>
      <c r="C171" s="161" t="s">
        <v>804</v>
      </c>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90"/>
      <c r="AQ171" s="161"/>
      <c r="AR171" s="161"/>
      <c r="AS171" s="194"/>
      <c r="BK171" s="179"/>
      <c r="BL171" s="179"/>
      <c r="BM171" s="179"/>
    </row>
    <row r="172" spans="2:81" ht="15" customHeight="1">
      <c r="B172" s="347" t="s">
        <v>791</v>
      </c>
      <c r="C172" s="161" t="s">
        <v>792</v>
      </c>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90"/>
      <c r="AQ172" s="161"/>
      <c r="AR172" s="161"/>
      <c r="AS172" s="194"/>
      <c r="BK172" s="179"/>
      <c r="BL172" s="179"/>
      <c r="BM172" s="179"/>
    </row>
    <row r="173" spans="2:81" ht="15" customHeight="1">
      <c r="B173" s="347" t="s">
        <v>791</v>
      </c>
      <c r="C173" s="161" t="s">
        <v>798</v>
      </c>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90"/>
      <c r="AQ173" s="161"/>
      <c r="AR173" s="161"/>
      <c r="AS173" s="194"/>
      <c r="BK173" s="179"/>
      <c r="BL173" s="179"/>
      <c r="BM173" s="179"/>
    </row>
    <row r="174" spans="2:81" ht="15" customHeight="1" thickBot="1">
      <c r="B174" s="348" t="s">
        <v>791</v>
      </c>
      <c r="C174" s="233" t="s">
        <v>800</v>
      </c>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E174" s="233"/>
      <c r="AF174" s="233"/>
      <c r="AG174" s="233"/>
      <c r="AH174" s="233"/>
      <c r="AI174" s="233"/>
      <c r="AJ174" s="233"/>
      <c r="AK174" s="233"/>
      <c r="AL174" s="233"/>
      <c r="AM174" s="233"/>
      <c r="AN174" s="233"/>
      <c r="AO174" s="233"/>
      <c r="AP174" s="349"/>
      <c r="AQ174" s="233"/>
      <c r="AR174" s="233"/>
      <c r="AS174" s="199"/>
      <c r="BK174" s="179"/>
      <c r="BL174" s="179"/>
      <c r="BM174" s="179"/>
    </row>
    <row r="175" spans="2:81" ht="15" customHeight="1">
      <c r="B175" s="170"/>
      <c r="C175" s="161"/>
      <c r="D175" s="161"/>
      <c r="E175" s="161"/>
      <c r="F175" s="161"/>
      <c r="G175" s="161"/>
      <c r="H175" s="161"/>
      <c r="I175" s="161"/>
      <c r="J175" s="161"/>
      <c r="AQ175" s="161"/>
      <c r="AR175" s="161"/>
      <c r="AS175" s="161"/>
      <c r="BK175" s="179"/>
      <c r="BL175" s="179"/>
      <c r="BM175" s="179"/>
    </row>
    <row r="176" spans="2:81" ht="14.1" customHeight="1" thickBot="1">
      <c r="B176" s="269" t="s">
        <v>782</v>
      </c>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P176" s="179"/>
      <c r="AS176" s="180"/>
      <c r="BK176" s="179"/>
      <c r="BL176" s="179"/>
      <c r="BM176" s="179"/>
    </row>
    <row r="177" spans="2:65" ht="27.95" customHeight="1">
      <c r="B177" s="565" t="s">
        <v>357</v>
      </c>
      <c r="C177" s="566"/>
      <c r="D177" s="567"/>
      <c r="E177" s="561" t="s">
        <v>522</v>
      </c>
      <c r="F177" s="434"/>
      <c r="G177" s="434" t="s">
        <v>107</v>
      </c>
      <c r="H177" s="434"/>
      <c r="I177" s="434"/>
      <c r="J177" s="434"/>
      <c r="K177" s="434"/>
      <c r="L177" s="434"/>
      <c r="M177" s="434"/>
      <c r="N177" s="434"/>
      <c r="O177" s="434"/>
      <c r="P177" s="434"/>
      <c r="Q177" s="434"/>
      <c r="R177" s="434"/>
      <c r="S177" s="434"/>
      <c r="T177" s="415" t="s">
        <v>523</v>
      </c>
      <c r="U177" s="415"/>
      <c r="V177" s="415"/>
      <c r="W177" s="415"/>
      <c r="X177" s="415"/>
      <c r="Y177" s="415"/>
      <c r="Z177" s="415"/>
      <c r="AA177" s="415" t="s">
        <v>108</v>
      </c>
      <c r="AB177" s="415"/>
      <c r="AC177" s="415"/>
      <c r="AD177" s="415"/>
      <c r="AE177" s="415"/>
      <c r="AF177" s="415"/>
      <c r="AG177" s="415"/>
      <c r="AH177" s="415"/>
      <c r="AI177" s="415"/>
      <c r="AJ177" s="415"/>
      <c r="AK177" s="445" t="s">
        <v>524</v>
      </c>
      <c r="AL177" s="445"/>
      <c r="AM177" s="445"/>
      <c r="AN177" s="445"/>
      <c r="AO177" s="445"/>
      <c r="AP177" s="417" t="s">
        <v>564</v>
      </c>
      <c r="AQ177" s="530"/>
      <c r="AR177" s="545" t="s">
        <v>702</v>
      </c>
      <c r="AS177" s="546"/>
      <c r="BK177" s="179"/>
      <c r="BL177" s="179"/>
      <c r="BM177" s="179"/>
    </row>
    <row r="178" spans="2:65" ht="14.1" customHeight="1">
      <c r="B178" s="562" t="s">
        <v>541</v>
      </c>
      <c r="C178" s="563"/>
      <c r="D178" s="564"/>
      <c r="E178" s="441"/>
      <c r="F178" s="441"/>
      <c r="G178" s="416"/>
      <c r="H178" s="416"/>
      <c r="I178" s="416"/>
      <c r="J178" s="416"/>
      <c r="K178" s="416"/>
      <c r="L178" s="416"/>
      <c r="M178" s="416"/>
      <c r="N178" s="416"/>
      <c r="O178" s="416"/>
      <c r="P178" s="416"/>
      <c r="Q178" s="416"/>
      <c r="R178" s="416"/>
      <c r="S178" s="416"/>
      <c r="T178" s="439"/>
      <c r="U178" s="439"/>
      <c r="V178" s="439"/>
      <c r="W178" s="339" t="s">
        <v>755</v>
      </c>
      <c r="X178" s="439"/>
      <c r="Y178" s="439"/>
      <c r="Z178" s="439"/>
      <c r="AA178" s="416"/>
      <c r="AB178" s="416"/>
      <c r="AC178" s="416"/>
      <c r="AD178" s="416"/>
      <c r="AE178" s="416"/>
      <c r="AF178" s="416"/>
      <c r="AG178" s="416"/>
      <c r="AH178" s="416"/>
      <c r="AI178" s="416"/>
      <c r="AJ178" s="416"/>
      <c r="AK178" s="552"/>
      <c r="AL178" s="414"/>
      <c r="AM178" s="414"/>
      <c r="AN178" s="414"/>
      <c r="AO178" s="414"/>
      <c r="AP178" s="414"/>
      <c r="AQ178" s="414"/>
      <c r="AR178" s="388"/>
      <c r="AS178" s="389"/>
    </row>
    <row r="179" spans="2:65" ht="14.1" customHeight="1">
      <c r="B179" s="562" t="s">
        <v>542</v>
      </c>
      <c r="C179" s="563"/>
      <c r="D179" s="564"/>
      <c r="E179" s="441"/>
      <c r="F179" s="441"/>
      <c r="G179" s="416"/>
      <c r="H179" s="416"/>
      <c r="I179" s="416"/>
      <c r="J179" s="416"/>
      <c r="K179" s="416"/>
      <c r="L179" s="416"/>
      <c r="M179" s="416"/>
      <c r="N179" s="416"/>
      <c r="O179" s="416"/>
      <c r="P179" s="416"/>
      <c r="Q179" s="416"/>
      <c r="R179" s="416"/>
      <c r="S179" s="416"/>
      <c r="T179" s="439"/>
      <c r="U179" s="439"/>
      <c r="V179" s="439"/>
      <c r="W179" s="339" t="s">
        <v>755</v>
      </c>
      <c r="X179" s="439"/>
      <c r="Y179" s="439"/>
      <c r="Z179" s="439"/>
      <c r="AA179" s="416"/>
      <c r="AB179" s="416"/>
      <c r="AC179" s="416"/>
      <c r="AD179" s="416"/>
      <c r="AE179" s="416"/>
      <c r="AF179" s="416"/>
      <c r="AG179" s="416"/>
      <c r="AH179" s="416"/>
      <c r="AI179" s="416"/>
      <c r="AJ179" s="416"/>
      <c r="AK179" s="414"/>
      <c r="AL179" s="414"/>
      <c r="AM179" s="414"/>
      <c r="AN179" s="414"/>
      <c r="AO179" s="414"/>
      <c r="AP179" s="414"/>
      <c r="AQ179" s="414"/>
      <c r="AR179" s="388"/>
      <c r="AS179" s="389"/>
    </row>
    <row r="180" spans="2:65" ht="14.1" customHeight="1">
      <c r="B180" s="562" t="s">
        <v>543</v>
      </c>
      <c r="C180" s="563"/>
      <c r="D180" s="564"/>
      <c r="E180" s="441"/>
      <c r="F180" s="441"/>
      <c r="G180" s="416"/>
      <c r="H180" s="416"/>
      <c r="I180" s="416"/>
      <c r="J180" s="416"/>
      <c r="K180" s="416"/>
      <c r="L180" s="416"/>
      <c r="M180" s="416"/>
      <c r="N180" s="416"/>
      <c r="O180" s="416"/>
      <c r="P180" s="416"/>
      <c r="Q180" s="416"/>
      <c r="R180" s="416"/>
      <c r="S180" s="416"/>
      <c r="T180" s="439"/>
      <c r="U180" s="439"/>
      <c r="V180" s="439"/>
      <c r="W180" s="339" t="s">
        <v>755</v>
      </c>
      <c r="X180" s="439"/>
      <c r="Y180" s="439"/>
      <c r="Z180" s="439"/>
      <c r="AA180" s="416"/>
      <c r="AB180" s="416"/>
      <c r="AC180" s="416"/>
      <c r="AD180" s="416"/>
      <c r="AE180" s="416"/>
      <c r="AF180" s="416"/>
      <c r="AG180" s="416"/>
      <c r="AH180" s="416"/>
      <c r="AI180" s="416"/>
      <c r="AJ180" s="416"/>
      <c r="AK180" s="414"/>
      <c r="AL180" s="414"/>
      <c r="AM180" s="414"/>
      <c r="AN180" s="414"/>
      <c r="AO180" s="414"/>
      <c r="AP180" s="414"/>
      <c r="AQ180" s="414"/>
      <c r="AR180" s="388"/>
      <c r="AS180" s="389"/>
    </row>
    <row r="181" spans="2:65" ht="14.1" customHeight="1">
      <c r="B181" s="562" t="s">
        <v>544</v>
      </c>
      <c r="C181" s="563"/>
      <c r="D181" s="564"/>
      <c r="E181" s="441"/>
      <c r="F181" s="441"/>
      <c r="G181" s="416"/>
      <c r="H181" s="416"/>
      <c r="I181" s="416"/>
      <c r="J181" s="416"/>
      <c r="K181" s="416"/>
      <c r="L181" s="416"/>
      <c r="M181" s="416"/>
      <c r="N181" s="416"/>
      <c r="O181" s="416"/>
      <c r="P181" s="416"/>
      <c r="Q181" s="416"/>
      <c r="R181" s="416"/>
      <c r="S181" s="416"/>
      <c r="T181" s="439"/>
      <c r="U181" s="439"/>
      <c r="V181" s="439"/>
      <c r="W181" s="339" t="s">
        <v>755</v>
      </c>
      <c r="X181" s="439"/>
      <c r="Y181" s="439"/>
      <c r="Z181" s="439"/>
      <c r="AA181" s="416"/>
      <c r="AB181" s="416"/>
      <c r="AC181" s="416"/>
      <c r="AD181" s="416"/>
      <c r="AE181" s="416"/>
      <c r="AF181" s="416"/>
      <c r="AG181" s="416"/>
      <c r="AH181" s="416"/>
      <c r="AI181" s="416"/>
      <c r="AJ181" s="416"/>
      <c r="AK181" s="414"/>
      <c r="AL181" s="414"/>
      <c r="AM181" s="414"/>
      <c r="AN181" s="414"/>
      <c r="AO181" s="414"/>
      <c r="AP181" s="414"/>
      <c r="AQ181" s="414"/>
      <c r="AR181" s="388"/>
      <c r="AS181" s="389"/>
    </row>
    <row r="182" spans="2:65" ht="14.1" customHeight="1">
      <c r="B182" s="562" t="s">
        <v>545</v>
      </c>
      <c r="C182" s="563"/>
      <c r="D182" s="564"/>
      <c r="E182" s="441"/>
      <c r="F182" s="441"/>
      <c r="G182" s="416"/>
      <c r="H182" s="416"/>
      <c r="I182" s="416"/>
      <c r="J182" s="416"/>
      <c r="K182" s="416"/>
      <c r="L182" s="416"/>
      <c r="M182" s="416"/>
      <c r="N182" s="416"/>
      <c r="O182" s="416"/>
      <c r="P182" s="416"/>
      <c r="Q182" s="416"/>
      <c r="R182" s="416"/>
      <c r="S182" s="416"/>
      <c r="T182" s="439"/>
      <c r="U182" s="439"/>
      <c r="V182" s="439"/>
      <c r="W182" s="339" t="s">
        <v>755</v>
      </c>
      <c r="X182" s="439"/>
      <c r="Y182" s="439"/>
      <c r="Z182" s="439"/>
      <c r="AA182" s="416"/>
      <c r="AB182" s="416"/>
      <c r="AC182" s="416"/>
      <c r="AD182" s="416"/>
      <c r="AE182" s="416"/>
      <c r="AF182" s="416"/>
      <c r="AG182" s="416"/>
      <c r="AH182" s="416"/>
      <c r="AI182" s="416"/>
      <c r="AJ182" s="416"/>
      <c r="AK182" s="414"/>
      <c r="AL182" s="414"/>
      <c r="AM182" s="414"/>
      <c r="AN182" s="414"/>
      <c r="AO182" s="414"/>
      <c r="AP182" s="414"/>
      <c r="AQ182" s="414"/>
      <c r="AR182" s="388"/>
      <c r="AS182" s="389"/>
    </row>
    <row r="183" spans="2:65" ht="14.1" customHeight="1">
      <c r="B183" s="562" t="s">
        <v>546</v>
      </c>
      <c r="C183" s="563"/>
      <c r="D183" s="564"/>
      <c r="E183" s="441"/>
      <c r="F183" s="441"/>
      <c r="G183" s="416"/>
      <c r="H183" s="416"/>
      <c r="I183" s="416"/>
      <c r="J183" s="416"/>
      <c r="K183" s="416"/>
      <c r="L183" s="416"/>
      <c r="M183" s="416"/>
      <c r="N183" s="416"/>
      <c r="O183" s="416"/>
      <c r="P183" s="416"/>
      <c r="Q183" s="416"/>
      <c r="R183" s="416"/>
      <c r="S183" s="416"/>
      <c r="T183" s="439"/>
      <c r="U183" s="439"/>
      <c r="V183" s="439"/>
      <c r="W183" s="339" t="s">
        <v>755</v>
      </c>
      <c r="X183" s="439"/>
      <c r="Y183" s="439"/>
      <c r="Z183" s="439"/>
      <c r="AA183" s="416"/>
      <c r="AB183" s="416"/>
      <c r="AC183" s="416"/>
      <c r="AD183" s="416"/>
      <c r="AE183" s="416"/>
      <c r="AF183" s="416"/>
      <c r="AG183" s="416"/>
      <c r="AH183" s="416"/>
      <c r="AI183" s="416"/>
      <c r="AJ183" s="416"/>
      <c r="AK183" s="414"/>
      <c r="AL183" s="414"/>
      <c r="AM183" s="414"/>
      <c r="AN183" s="414"/>
      <c r="AO183" s="414"/>
      <c r="AP183" s="414"/>
      <c r="AQ183" s="414"/>
      <c r="AR183" s="388"/>
      <c r="AS183" s="389"/>
    </row>
    <row r="184" spans="2:65" ht="14.1" customHeight="1">
      <c r="B184" s="562" t="s">
        <v>547</v>
      </c>
      <c r="C184" s="563"/>
      <c r="D184" s="564"/>
      <c r="E184" s="441"/>
      <c r="F184" s="441"/>
      <c r="G184" s="416"/>
      <c r="H184" s="416"/>
      <c r="I184" s="416"/>
      <c r="J184" s="416"/>
      <c r="K184" s="416"/>
      <c r="L184" s="416"/>
      <c r="M184" s="416"/>
      <c r="N184" s="416"/>
      <c r="O184" s="416"/>
      <c r="P184" s="416"/>
      <c r="Q184" s="416"/>
      <c r="R184" s="416"/>
      <c r="S184" s="416"/>
      <c r="T184" s="439"/>
      <c r="U184" s="439"/>
      <c r="V184" s="439"/>
      <c r="W184" s="339" t="s">
        <v>755</v>
      </c>
      <c r="X184" s="439"/>
      <c r="Y184" s="439"/>
      <c r="Z184" s="439"/>
      <c r="AA184" s="416"/>
      <c r="AB184" s="416"/>
      <c r="AC184" s="416"/>
      <c r="AD184" s="416"/>
      <c r="AE184" s="416"/>
      <c r="AF184" s="416"/>
      <c r="AG184" s="416"/>
      <c r="AH184" s="416"/>
      <c r="AI184" s="416"/>
      <c r="AJ184" s="416"/>
      <c r="AK184" s="414"/>
      <c r="AL184" s="414"/>
      <c r="AM184" s="414"/>
      <c r="AN184" s="414"/>
      <c r="AO184" s="414"/>
      <c r="AP184" s="414"/>
      <c r="AQ184" s="414"/>
      <c r="AR184" s="388"/>
      <c r="AS184" s="389"/>
    </row>
    <row r="185" spans="2:65" ht="14.1" customHeight="1">
      <c r="B185" s="562" t="s">
        <v>548</v>
      </c>
      <c r="C185" s="563"/>
      <c r="D185" s="564"/>
      <c r="E185" s="441"/>
      <c r="F185" s="441"/>
      <c r="G185" s="416"/>
      <c r="H185" s="416"/>
      <c r="I185" s="416"/>
      <c r="J185" s="416"/>
      <c r="K185" s="416"/>
      <c r="L185" s="416"/>
      <c r="M185" s="416"/>
      <c r="N185" s="416"/>
      <c r="O185" s="416"/>
      <c r="P185" s="416"/>
      <c r="Q185" s="416"/>
      <c r="R185" s="416"/>
      <c r="S185" s="416"/>
      <c r="T185" s="439"/>
      <c r="U185" s="439"/>
      <c r="V185" s="439"/>
      <c r="W185" s="339" t="s">
        <v>755</v>
      </c>
      <c r="X185" s="439"/>
      <c r="Y185" s="439"/>
      <c r="Z185" s="439"/>
      <c r="AA185" s="416"/>
      <c r="AB185" s="416"/>
      <c r="AC185" s="416"/>
      <c r="AD185" s="416"/>
      <c r="AE185" s="416"/>
      <c r="AF185" s="416"/>
      <c r="AG185" s="416"/>
      <c r="AH185" s="416"/>
      <c r="AI185" s="416"/>
      <c r="AJ185" s="416"/>
      <c r="AK185" s="414"/>
      <c r="AL185" s="414"/>
      <c r="AM185" s="414"/>
      <c r="AN185" s="414"/>
      <c r="AO185" s="414"/>
      <c r="AP185" s="414"/>
      <c r="AQ185" s="414"/>
      <c r="AR185" s="388"/>
      <c r="AS185" s="389"/>
    </row>
    <row r="186" spans="2:65" ht="14.1" customHeight="1">
      <c r="B186" s="562" t="s">
        <v>549</v>
      </c>
      <c r="C186" s="563"/>
      <c r="D186" s="564"/>
      <c r="E186" s="441"/>
      <c r="F186" s="441"/>
      <c r="G186" s="416"/>
      <c r="H186" s="416"/>
      <c r="I186" s="416"/>
      <c r="J186" s="416"/>
      <c r="K186" s="416"/>
      <c r="L186" s="416"/>
      <c r="M186" s="416"/>
      <c r="N186" s="416"/>
      <c r="O186" s="416"/>
      <c r="P186" s="416"/>
      <c r="Q186" s="416"/>
      <c r="R186" s="416"/>
      <c r="S186" s="416"/>
      <c r="T186" s="439"/>
      <c r="U186" s="439"/>
      <c r="V186" s="439"/>
      <c r="W186" s="339" t="s">
        <v>755</v>
      </c>
      <c r="X186" s="439"/>
      <c r="Y186" s="439"/>
      <c r="Z186" s="439"/>
      <c r="AA186" s="416"/>
      <c r="AB186" s="416"/>
      <c r="AC186" s="416"/>
      <c r="AD186" s="416"/>
      <c r="AE186" s="416"/>
      <c r="AF186" s="416"/>
      <c r="AG186" s="416"/>
      <c r="AH186" s="416"/>
      <c r="AI186" s="416"/>
      <c r="AJ186" s="416"/>
      <c r="AK186" s="414"/>
      <c r="AL186" s="414"/>
      <c r="AM186" s="414"/>
      <c r="AN186" s="414"/>
      <c r="AO186" s="414"/>
      <c r="AP186" s="414"/>
      <c r="AQ186" s="414"/>
      <c r="AR186" s="388"/>
      <c r="AS186" s="389"/>
    </row>
    <row r="187" spans="2:65" ht="14.1" customHeight="1">
      <c r="B187" s="562" t="s">
        <v>550</v>
      </c>
      <c r="C187" s="563"/>
      <c r="D187" s="564"/>
      <c r="E187" s="441"/>
      <c r="F187" s="441"/>
      <c r="G187" s="416"/>
      <c r="H187" s="416"/>
      <c r="I187" s="416"/>
      <c r="J187" s="416"/>
      <c r="K187" s="416"/>
      <c r="L187" s="416"/>
      <c r="M187" s="416"/>
      <c r="N187" s="416"/>
      <c r="O187" s="416"/>
      <c r="P187" s="416"/>
      <c r="Q187" s="416"/>
      <c r="R187" s="416"/>
      <c r="S187" s="416"/>
      <c r="T187" s="439"/>
      <c r="U187" s="439"/>
      <c r="V187" s="439"/>
      <c r="W187" s="339" t="s">
        <v>755</v>
      </c>
      <c r="X187" s="439"/>
      <c r="Y187" s="439"/>
      <c r="Z187" s="439"/>
      <c r="AA187" s="416"/>
      <c r="AB187" s="416"/>
      <c r="AC187" s="416"/>
      <c r="AD187" s="416"/>
      <c r="AE187" s="416"/>
      <c r="AF187" s="416"/>
      <c r="AG187" s="416"/>
      <c r="AH187" s="416"/>
      <c r="AI187" s="416"/>
      <c r="AJ187" s="416"/>
      <c r="AK187" s="414"/>
      <c r="AL187" s="414"/>
      <c r="AM187" s="414"/>
      <c r="AN187" s="414"/>
      <c r="AO187" s="414"/>
      <c r="AP187" s="414"/>
      <c r="AQ187" s="414"/>
      <c r="AR187" s="388"/>
      <c r="AS187" s="389"/>
    </row>
    <row r="188" spans="2:65" ht="14.1" customHeight="1">
      <c r="B188" s="562" t="s">
        <v>551</v>
      </c>
      <c r="C188" s="563"/>
      <c r="D188" s="564"/>
      <c r="E188" s="441"/>
      <c r="F188" s="441"/>
      <c r="G188" s="416"/>
      <c r="H188" s="416"/>
      <c r="I188" s="416"/>
      <c r="J188" s="416"/>
      <c r="K188" s="416"/>
      <c r="L188" s="416"/>
      <c r="M188" s="416"/>
      <c r="N188" s="416"/>
      <c r="O188" s="416"/>
      <c r="P188" s="416"/>
      <c r="Q188" s="416"/>
      <c r="R188" s="416"/>
      <c r="S188" s="416"/>
      <c r="T188" s="439"/>
      <c r="U188" s="439"/>
      <c r="V188" s="439"/>
      <c r="W188" s="339" t="s">
        <v>755</v>
      </c>
      <c r="X188" s="439"/>
      <c r="Y188" s="439"/>
      <c r="Z188" s="439"/>
      <c r="AA188" s="416"/>
      <c r="AB188" s="416"/>
      <c r="AC188" s="416"/>
      <c r="AD188" s="416"/>
      <c r="AE188" s="416"/>
      <c r="AF188" s="416"/>
      <c r="AG188" s="416"/>
      <c r="AH188" s="416"/>
      <c r="AI188" s="416"/>
      <c r="AJ188" s="416"/>
      <c r="AK188" s="414"/>
      <c r="AL188" s="414"/>
      <c r="AM188" s="414"/>
      <c r="AN188" s="414"/>
      <c r="AO188" s="414"/>
      <c r="AP188" s="414"/>
      <c r="AQ188" s="414"/>
      <c r="AR188" s="388"/>
      <c r="AS188" s="389"/>
    </row>
    <row r="189" spans="2:65" ht="14.1" customHeight="1">
      <c r="B189" s="562" t="s">
        <v>552</v>
      </c>
      <c r="C189" s="563"/>
      <c r="D189" s="564"/>
      <c r="E189" s="441"/>
      <c r="F189" s="441"/>
      <c r="G189" s="416"/>
      <c r="H189" s="416"/>
      <c r="I189" s="416"/>
      <c r="J189" s="416"/>
      <c r="K189" s="416"/>
      <c r="L189" s="416"/>
      <c r="M189" s="416"/>
      <c r="N189" s="416"/>
      <c r="O189" s="416"/>
      <c r="P189" s="416"/>
      <c r="Q189" s="416"/>
      <c r="R189" s="416"/>
      <c r="S189" s="416"/>
      <c r="T189" s="439"/>
      <c r="U189" s="439"/>
      <c r="V189" s="439"/>
      <c r="W189" s="339" t="s">
        <v>755</v>
      </c>
      <c r="X189" s="439"/>
      <c r="Y189" s="439"/>
      <c r="Z189" s="439"/>
      <c r="AA189" s="416"/>
      <c r="AB189" s="416"/>
      <c r="AC189" s="416"/>
      <c r="AD189" s="416"/>
      <c r="AE189" s="416"/>
      <c r="AF189" s="416"/>
      <c r="AG189" s="416"/>
      <c r="AH189" s="416"/>
      <c r="AI189" s="416"/>
      <c r="AJ189" s="416"/>
      <c r="AK189" s="414"/>
      <c r="AL189" s="414"/>
      <c r="AM189" s="414"/>
      <c r="AN189" s="414"/>
      <c r="AO189" s="414"/>
      <c r="AP189" s="414"/>
      <c r="AQ189" s="414"/>
      <c r="AR189" s="388"/>
      <c r="AS189" s="389"/>
    </row>
    <row r="190" spans="2:65" ht="14.1" customHeight="1">
      <c r="B190" s="562" t="s">
        <v>553</v>
      </c>
      <c r="C190" s="563"/>
      <c r="D190" s="564"/>
      <c r="E190" s="441"/>
      <c r="F190" s="441"/>
      <c r="G190" s="416"/>
      <c r="H190" s="416"/>
      <c r="I190" s="416"/>
      <c r="J190" s="416"/>
      <c r="K190" s="416"/>
      <c r="L190" s="416"/>
      <c r="M190" s="416"/>
      <c r="N190" s="416"/>
      <c r="O190" s="416"/>
      <c r="P190" s="416"/>
      <c r="Q190" s="416"/>
      <c r="R190" s="416"/>
      <c r="S190" s="416"/>
      <c r="T190" s="439"/>
      <c r="U190" s="439"/>
      <c r="V190" s="439"/>
      <c r="W190" s="339" t="s">
        <v>755</v>
      </c>
      <c r="X190" s="439"/>
      <c r="Y190" s="439"/>
      <c r="Z190" s="439"/>
      <c r="AA190" s="416"/>
      <c r="AB190" s="416"/>
      <c r="AC190" s="416"/>
      <c r="AD190" s="416"/>
      <c r="AE190" s="416"/>
      <c r="AF190" s="416"/>
      <c r="AG190" s="416"/>
      <c r="AH190" s="416"/>
      <c r="AI190" s="416"/>
      <c r="AJ190" s="416"/>
      <c r="AK190" s="414"/>
      <c r="AL190" s="414"/>
      <c r="AM190" s="414"/>
      <c r="AN190" s="414"/>
      <c r="AO190" s="414"/>
      <c r="AP190" s="414"/>
      <c r="AQ190" s="414"/>
      <c r="AR190" s="388"/>
      <c r="AS190" s="389"/>
    </row>
    <row r="191" spans="2:65" ht="14.1" customHeight="1">
      <c r="B191" s="562" t="s">
        <v>554</v>
      </c>
      <c r="C191" s="563"/>
      <c r="D191" s="564"/>
      <c r="E191" s="441"/>
      <c r="F191" s="441"/>
      <c r="G191" s="416"/>
      <c r="H191" s="416"/>
      <c r="I191" s="416"/>
      <c r="J191" s="416"/>
      <c r="K191" s="416"/>
      <c r="L191" s="416"/>
      <c r="M191" s="416"/>
      <c r="N191" s="416"/>
      <c r="O191" s="416"/>
      <c r="P191" s="416"/>
      <c r="Q191" s="416"/>
      <c r="R191" s="416"/>
      <c r="S191" s="416"/>
      <c r="T191" s="439"/>
      <c r="U191" s="439"/>
      <c r="V191" s="439"/>
      <c r="W191" s="339" t="s">
        <v>755</v>
      </c>
      <c r="X191" s="439"/>
      <c r="Y191" s="439"/>
      <c r="Z191" s="439"/>
      <c r="AA191" s="416"/>
      <c r="AB191" s="416"/>
      <c r="AC191" s="416"/>
      <c r="AD191" s="416"/>
      <c r="AE191" s="416"/>
      <c r="AF191" s="416"/>
      <c r="AG191" s="416"/>
      <c r="AH191" s="416"/>
      <c r="AI191" s="416"/>
      <c r="AJ191" s="416"/>
      <c r="AK191" s="414"/>
      <c r="AL191" s="414"/>
      <c r="AM191" s="414"/>
      <c r="AN191" s="414"/>
      <c r="AO191" s="414"/>
      <c r="AP191" s="414"/>
      <c r="AQ191" s="414"/>
      <c r="AR191" s="388"/>
      <c r="AS191" s="389"/>
    </row>
    <row r="192" spans="2:65" ht="14.1" customHeight="1">
      <c r="B192" s="562" t="s">
        <v>555</v>
      </c>
      <c r="C192" s="563"/>
      <c r="D192" s="564"/>
      <c r="E192" s="441"/>
      <c r="F192" s="441"/>
      <c r="G192" s="416"/>
      <c r="H192" s="416"/>
      <c r="I192" s="416"/>
      <c r="J192" s="416"/>
      <c r="K192" s="416"/>
      <c r="L192" s="416"/>
      <c r="M192" s="416"/>
      <c r="N192" s="416"/>
      <c r="O192" s="416"/>
      <c r="P192" s="416"/>
      <c r="Q192" s="416"/>
      <c r="R192" s="416"/>
      <c r="S192" s="416"/>
      <c r="T192" s="439"/>
      <c r="U192" s="439"/>
      <c r="V192" s="439"/>
      <c r="W192" s="339" t="s">
        <v>755</v>
      </c>
      <c r="X192" s="439"/>
      <c r="Y192" s="439"/>
      <c r="Z192" s="439"/>
      <c r="AA192" s="416"/>
      <c r="AB192" s="416"/>
      <c r="AC192" s="416"/>
      <c r="AD192" s="416"/>
      <c r="AE192" s="416"/>
      <c r="AF192" s="416"/>
      <c r="AG192" s="416"/>
      <c r="AH192" s="416"/>
      <c r="AI192" s="416"/>
      <c r="AJ192" s="416"/>
      <c r="AK192" s="414"/>
      <c r="AL192" s="414"/>
      <c r="AM192" s="414"/>
      <c r="AN192" s="414"/>
      <c r="AO192" s="414"/>
      <c r="AP192" s="414"/>
      <c r="AQ192" s="414"/>
      <c r="AR192" s="388"/>
      <c r="AS192" s="389"/>
    </row>
    <row r="193" spans="2:61" ht="14.1" customHeight="1">
      <c r="B193" s="562" t="s">
        <v>556</v>
      </c>
      <c r="C193" s="563"/>
      <c r="D193" s="564"/>
      <c r="E193" s="441"/>
      <c r="F193" s="441"/>
      <c r="G193" s="416"/>
      <c r="H193" s="416"/>
      <c r="I193" s="416"/>
      <c r="J193" s="416"/>
      <c r="K193" s="416"/>
      <c r="L193" s="416"/>
      <c r="M193" s="416"/>
      <c r="N193" s="416"/>
      <c r="O193" s="416"/>
      <c r="P193" s="416"/>
      <c r="Q193" s="416"/>
      <c r="R193" s="416"/>
      <c r="S193" s="416"/>
      <c r="T193" s="439"/>
      <c r="U193" s="439"/>
      <c r="V193" s="439"/>
      <c r="W193" s="339" t="s">
        <v>755</v>
      </c>
      <c r="X193" s="439"/>
      <c r="Y193" s="439"/>
      <c r="Z193" s="439"/>
      <c r="AA193" s="416"/>
      <c r="AB193" s="416"/>
      <c r="AC193" s="416"/>
      <c r="AD193" s="416"/>
      <c r="AE193" s="416"/>
      <c r="AF193" s="416"/>
      <c r="AG193" s="416"/>
      <c r="AH193" s="416"/>
      <c r="AI193" s="416"/>
      <c r="AJ193" s="416"/>
      <c r="AK193" s="414"/>
      <c r="AL193" s="414"/>
      <c r="AM193" s="414"/>
      <c r="AN193" s="414"/>
      <c r="AO193" s="414"/>
      <c r="AP193" s="414"/>
      <c r="AQ193" s="414"/>
      <c r="AR193" s="388"/>
      <c r="AS193" s="389"/>
    </row>
    <row r="194" spans="2:61" ht="14.1" customHeight="1">
      <c r="B194" s="562" t="s">
        <v>557</v>
      </c>
      <c r="C194" s="563"/>
      <c r="D194" s="564"/>
      <c r="E194" s="441"/>
      <c r="F194" s="441"/>
      <c r="G194" s="416"/>
      <c r="H194" s="416"/>
      <c r="I194" s="416"/>
      <c r="J194" s="416"/>
      <c r="K194" s="416"/>
      <c r="L194" s="416"/>
      <c r="M194" s="416"/>
      <c r="N194" s="416"/>
      <c r="O194" s="416"/>
      <c r="P194" s="416"/>
      <c r="Q194" s="416"/>
      <c r="R194" s="416"/>
      <c r="S194" s="416"/>
      <c r="T194" s="439"/>
      <c r="U194" s="439"/>
      <c r="V194" s="439"/>
      <c r="W194" s="339" t="s">
        <v>755</v>
      </c>
      <c r="X194" s="439"/>
      <c r="Y194" s="439"/>
      <c r="Z194" s="439"/>
      <c r="AA194" s="416"/>
      <c r="AB194" s="416"/>
      <c r="AC194" s="416"/>
      <c r="AD194" s="416"/>
      <c r="AE194" s="416"/>
      <c r="AF194" s="416"/>
      <c r="AG194" s="416"/>
      <c r="AH194" s="416"/>
      <c r="AI194" s="416"/>
      <c r="AJ194" s="416"/>
      <c r="AK194" s="414"/>
      <c r="AL194" s="414"/>
      <c r="AM194" s="414"/>
      <c r="AN194" s="414"/>
      <c r="AO194" s="414"/>
      <c r="AP194" s="414"/>
      <c r="AQ194" s="414"/>
      <c r="AR194" s="388"/>
      <c r="AS194" s="389"/>
    </row>
    <row r="195" spans="2:61" ht="14.1" customHeight="1">
      <c r="B195" s="562" t="s">
        <v>558</v>
      </c>
      <c r="C195" s="563"/>
      <c r="D195" s="564"/>
      <c r="E195" s="441"/>
      <c r="F195" s="441"/>
      <c r="G195" s="416"/>
      <c r="H195" s="416"/>
      <c r="I195" s="416"/>
      <c r="J195" s="416"/>
      <c r="K195" s="416"/>
      <c r="L195" s="416"/>
      <c r="M195" s="416"/>
      <c r="N195" s="416"/>
      <c r="O195" s="416"/>
      <c r="P195" s="416"/>
      <c r="Q195" s="416"/>
      <c r="R195" s="416"/>
      <c r="S195" s="416"/>
      <c r="T195" s="439"/>
      <c r="U195" s="439"/>
      <c r="V195" s="439"/>
      <c r="W195" s="339" t="s">
        <v>755</v>
      </c>
      <c r="X195" s="439"/>
      <c r="Y195" s="439"/>
      <c r="Z195" s="439"/>
      <c r="AA195" s="416"/>
      <c r="AB195" s="416"/>
      <c r="AC195" s="416"/>
      <c r="AD195" s="416"/>
      <c r="AE195" s="416"/>
      <c r="AF195" s="416"/>
      <c r="AG195" s="416"/>
      <c r="AH195" s="416"/>
      <c r="AI195" s="416"/>
      <c r="AJ195" s="416"/>
      <c r="AK195" s="414"/>
      <c r="AL195" s="414"/>
      <c r="AM195" s="414"/>
      <c r="AN195" s="414"/>
      <c r="AO195" s="414"/>
      <c r="AP195" s="414"/>
      <c r="AQ195" s="414"/>
      <c r="AR195" s="388"/>
      <c r="AS195" s="389"/>
    </row>
    <row r="196" spans="2:61" ht="14.1" customHeight="1">
      <c r="B196" s="562" t="s">
        <v>559</v>
      </c>
      <c r="C196" s="563"/>
      <c r="D196" s="564"/>
      <c r="E196" s="441"/>
      <c r="F196" s="441"/>
      <c r="G196" s="416"/>
      <c r="H196" s="416"/>
      <c r="I196" s="416"/>
      <c r="J196" s="416"/>
      <c r="K196" s="416"/>
      <c r="L196" s="416"/>
      <c r="M196" s="416"/>
      <c r="N196" s="416"/>
      <c r="O196" s="416"/>
      <c r="P196" s="416"/>
      <c r="Q196" s="416"/>
      <c r="R196" s="416"/>
      <c r="S196" s="416"/>
      <c r="T196" s="439"/>
      <c r="U196" s="439"/>
      <c r="V196" s="439"/>
      <c r="W196" s="339" t="s">
        <v>755</v>
      </c>
      <c r="X196" s="439"/>
      <c r="Y196" s="439"/>
      <c r="Z196" s="439"/>
      <c r="AA196" s="416"/>
      <c r="AB196" s="416"/>
      <c r="AC196" s="416"/>
      <c r="AD196" s="416"/>
      <c r="AE196" s="416"/>
      <c r="AF196" s="416"/>
      <c r="AG196" s="416"/>
      <c r="AH196" s="416"/>
      <c r="AI196" s="416"/>
      <c r="AJ196" s="416"/>
      <c r="AK196" s="414"/>
      <c r="AL196" s="414"/>
      <c r="AM196" s="414"/>
      <c r="AN196" s="414"/>
      <c r="AO196" s="414"/>
      <c r="AP196" s="414"/>
      <c r="AQ196" s="414"/>
      <c r="AR196" s="388"/>
      <c r="AS196" s="389"/>
    </row>
    <row r="197" spans="2:61" ht="14.1" customHeight="1">
      <c r="B197" s="562" t="s">
        <v>560</v>
      </c>
      <c r="C197" s="563"/>
      <c r="D197" s="564"/>
      <c r="E197" s="441"/>
      <c r="F197" s="441"/>
      <c r="G197" s="416"/>
      <c r="H197" s="416"/>
      <c r="I197" s="416"/>
      <c r="J197" s="416"/>
      <c r="K197" s="416"/>
      <c r="L197" s="416"/>
      <c r="M197" s="416"/>
      <c r="N197" s="416"/>
      <c r="O197" s="416"/>
      <c r="P197" s="416"/>
      <c r="Q197" s="416"/>
      <c r="R197" s="416"/>
      <c r="S197" s="416"/>
      <c r="T197" s="439"/>
      <c r="U197" s="439"/>
      <c r="V197" s="439"/>
      <c r="W197" s="339" t="s">
        <v>755</v>
      </c>
      <c r="X197" s="439"/>
      <c r="Y197" s="439"/>
      <c r="Z197" s="439"/>
      <c r="AA197" s="416"/>
      <c r="AB197" s="416"/>
      <c r="AC197" s="416"/>
      <c r="AD197" s="416"/>
      <c r="AE197" s="416"/>
      <c r="AF197" s="416"/>
      <c r="AG197" s="416"/>
      <c r="AH197" s="416"/>
      <c r="AI197" s="416"/>
      <c r="AJ197" s="416"/>
      <c r="AK197" s="414"/>
      <c r="AL197" s="414"/>
      <c r="AM197" s="414"/>
      <c r="AN197" s="414"/>
      <c r="AO197" s="414"/>
      <c r="AP197" s="414"/>
      <c r="AQ197" s="414"/>
      <c r="AR197" s="388"/>
      <c r="AS197" s="389"/>
    </row>
    <row r="198" spans="2:61" ht="14.1" customHeight="1">
      <c r="B198" s="562" t="s">
        <v>561</v>
      </c>
      <c r="C198" s="563"/>
      <c r="D198" s="564"/>
      <c r="E198" s="441"/>
      <c r="F198" s="441"/>
      <c r="G198" s="416"/>
      <c r="H198" s="416"/>
      <c r="I198" s="416"/>
      <c r="J198" s="416"/>
      <c r="K198" s="416"/>
      <c r="L198" s="416"/>
      <c r="M198" s="416"/>
      <c r="N198" s="416"/>
      <c r="O198" s="416"/>
      <c r="P198" s="416"/>
      <c r="Q198" s="416"/>
      <c r="R198" s="416"/>
      <c r="S198" s="416"/>
      <c r="T198" s="439"/>
      <c r="U198" s="439"/>
      <c r="V198" s="439"/>
      <c r="W198" s="339" t="s">
        <v>755</v>
      </c>
      <c r="X198" s="439"/>
      <c r="Y198" s="439"/>
      <c r="Z198" s="439"/>
      <c r="AA198" s="416"/>
      <c r="AB198" s="416"/>
      <c r="AC198" s="416"/>
      <c r="AD198" s="416"/>
      <c r="AE198" s="416"/>
      <c r="AF198" s="416"/>
      <c r="AG198" s="416"/>
      <c r="AH198" s="416"/>
      <c r="AI198" s="416"/>
      <c r="AJ198" s="416"/>
      <c r="AK198" s="414"/>
      <c r="AL198" s="414"/>
      <c r="AM198" s="414"/>
      <c r="AN198" s="414"/>
      <c r="AO198" s="414"/>
      <c r="AP198" s="414"/>
      <c r="AQ198" s="414"/>
      <c r="AR198" s="388"/>
      <c r="AS198" s="389"/>
    </row>
    <row r="199" spans="2:61" ht="14.1" customHeight="1">
      <c r="B199" s="562" t="s">
        <v>562</v>
      </c>
      <c r="C199" s="563"/>
      <c r="D199" s="564"/>
      <c r="E199" s="441"/>
      <c r="F199" s="441"/>
      <c r="G199" s="416"/>
      <c r="H199" s="416"/>
      <c r="I199" s="416"/>
      <c r="J199" s="416"/>
      <c r="K199" s="416"/>
      <c r="L199" s="416"/>
      <c r="M199" s="416"/>
      <c r="N199" s="416"/>
      <c r="O199" s="416"/>
      <c r="P199" s="416"/>
      <c r="Q199" s="416"/>
      <c r="R199" s="416"/>
      <c r="S199" s="416"/>
      <c r="T199" s="439"/>
      <c r="U199" s="439"/>
      <c r="V199" s="439"/>
      <c r="W199" s="339" t="s">
        <v>755</v>
      </c>
      <c r="X199" s="439"/>
      <c r="Y199" s="439"/>
      <c r="Z199" s="439"/>
      <c r="AA199" s="416"/>
      <c r="AB199" s="416"/>
      <c r="AC199" s="416"/>
      <c r="AD199" s="416"/>
      <c r="AE199" s="416"/>
      <c r="AF199" s="416"/>
      <c r="AG199" s="416"/>
      <c r="AH199" s="416"/>
      <c r="AI199" s="416"/>
      <c r="AJ199" s="416"/>
      <c r="AK199" s="414"/>
      <c r="AL199" s="414"/>
      <c r="AM199" s="414"/>
      <c r="AN199" s="414"/>
      <c r="AO199" s="414"/>
      <c r="AP199" s="414"/>
      <c r="AQ199" s="414"/>
      <c r="AR199" s="388"/>
      <c r="AS199" s="389"/>
    </row>
    <row r="200" spans="2:61" ht="14.1" customHeight="1" thickBot="1">
      <c r="B200" s="569" t="s">
        <v>563</v>
      </c>
      <c r="C200" s="570"/>
      <c r="D200" s="571"/>
      <c r="E200" s="440"/>
      <c r="F200" s="440"/>
      <c r="G200" s="438"/>
      <c r="H200" s="438"/>
      <c r="I200" s="438"/>
      <c r="J200" s="438"/>
      <c r="K200" s="438"/>
      <c r="L200" s="438"/>
      <c r="M200" s="438"/>
      <c r="N200" s="438"/>
      <c r="O200" s="438"/>
      <c r="P200" s="438"/>
      <c r="Q200" s="438"/>
      <c r="R200" s="438"/>
      <c r="S200" s="438"/>
      <c r="T200" s="433"/>
      <c r="U200" s="433"/>
      <c r="V200" s="433"/>
      <c r="W200" s="340" t="s">
        <v>755</v>
      </c>
      <c r="X200" s="433"/>
      <c r="Y200" s="433"/>
      <c r="Z200" s="433"/>
      <c r="AA200" s="438"/>
      <c r="AB200" s="438"/>
      <c r="AC200" s="438"/>
      <c r="AD200" s="438"/>
      <c r="AE200" s="438"/>
      <c r="AF200" s="438"/>
      <c r="AG200" s="438"/>
      <c r="AH200" s="438"/>
      <c r="AI200" s="438"/>
      <c r="AJ200" s="438"/>
      <c r="AK200" s="432"/>
      <c r="AL200" s="432"/>
      <c r="AM200" s="432"/>
      <c r="AN200" s="432"/>
      <c r="AO200" s="432"/>
      <c r="AP200" s="432"/>
      <c r="AQ200" s="432"/>
      <c r="AR200" s="386"/>
      <c r="AS200" s="387"/>
    </row>
    <row r="201" spans="2:61" ht="14.1" customHeight="1">
      <c r="B201" s="170">
        <v>1</v>
      </c>
      <c r="C201" s="161" t="s">
        <v>619</v>
      </c>
      <c r="D201" s="161"/>
      <c r="E201" s="171"/>
      <c r="AA201" s="572">
        <f>リスト!D7</f>
        <v>41730</v>
      </c>
      <c r="AB201" s="572"/>
      <c r="AC201" s="572"/>
      <c r="AD201" s="572"/>
      <c r="AE201" s="572"/>
      <c r="AF201" s="572"/>
      <c r="AG201" s="268" t="s">
        <v>225</v>
      </c>
      <c r="AH201" s="572">
        <f>リスト!F7</f>
        <v>45382</v>
      </c>
      <c r="AI201" s="572"/>
      <c r="AJ201" s="572"/>
      <c r="AK201" s="572"/>
      <c r="AL201" s="572"/>
      <c r="AM201" s="572"/>
      <c r="AP201" s="179"/>
    </row>
    <row r="202" spans="2:61" ht="14.1" customHeight="1">
      <c r="B202" s="170">
        <v>2</v>
      </c>
      <c r="C202" s="161" t="s">
        <v>512</v>
      </c>
      <c r="D202" s="161"/>
      <c r="E202" s="161"/>
      <c r="F202" s="161"/>
      <c r="G202" s="190"/>
      <c r="H202" s="190"/>
    </row>
    <row r="203" spans="2:61" ht="14.1" customHeight="1">
      <c r="B203" s="170">
        <v>3</v>
      </c>
      <c r="C203" s="161" t="s">
        <v>796</v>
      </c>
      <c r="D203" s="161"/>
      <c r="E203" s="161"/>
      <c r="F203" s="161"/>
      <c r="G203" s="161"/>
      <c r="H203" s="161"/>
    </row>
    <row r="204" spans="2:61" ht="14.1" customHeight="1">
      <c r="B204" s="170">
        <v>4</v>
      </c>
      <c r="C204" s="161" t="s">
        <v>622</v>
      </c>
      <c r="D204" s="161"/>
      <c r="E204" s="161"/>
      <c r="F204" s="161"/>
      <c r="G204" s="190"/>
      <c r="H204" s="190"/>
      <c r="AT204" s="161"/>
    </row>
    <row r="205" spans="2:61" ht="14.1" customHeight="1">
      <c r="B205" s="170">
        <v>5</v>
      </c>
      <c r="C205" s="161" t="s">
        <v>620</v>
      </c>
      <c r="D205" s="161"/>
      <c r="E205" s="161"/>
      <c r="F205" s="161"/>
      <c r="G205" s="190"/>
      <c r="H205" s="190"/>
      <c r="AT205" s="161"/>
    </row>
    <row r="206" spans="2:61" ht="14.1" customHeight="1">
      <c r="B206" s="170"/>
      <c r="C206" s="161"/>
      <c r="D206" s="161"/>
      <c r="E206" s="161"/>
      <c r="F206" s="161"/>
      <c r="G206" s="190"/>
      <c r="H206" s="190"/>
      <c r="AT206" s="161"/>
    </row>
    <row r="207" spans="2:61" ht="14.1" customHeight="1" thickBot="1">
      <c r="B207" s="269" t="s">
        <v>783</v>
      </c>
      <c r="C207" s="270"/>
      <c r="D207" s="270"/>
      <c r="E207" s="270"/>
      <c r="F207" s="270"/>
      <c r="G207" s="270"/>
      <c r="H207" s="270"/>
      <c r="I207" s="270"/>
      <c r="J207" s="270"/>
      <c r="K207" s="270"/>
      <c r="L207" s="270"/>
      <c r="M207" s="270"/>
      <c r="N207" s="270"/>
      <c r="O207" s="270"/>
      <c r="P207" s="270"/>
      <c r="Q207" s="270"/>
      <c r="R207" s="270"/>
      <c r="S207" s="270"/>
      <c r="T207" s="270"/>
      <c r="U207" s="270"/>
      <c r="V207" s="270"/>
      <c r="W207" s="270"/>
      <c r="X207" s="270"/>
      <c r="Y207" s="270"/>
      <c r="Z207" s="270"/>
      <c r="AA207" s="270"/>
      <c r="AB207" s="270"/>
      <c r="AU207" s="161"/>
      <c r="AV207" s="161"/>
      <c r="AW207" s="161"/>
      <c r="AX207" s="161"/>
      <c r="AY207" s="161"/>
      <c r="AZ207" s="161"/>
      <c r="BA207" s="161"/>
      <c r="BB207" s="161"/>
      <c r="BC207" s="161"/>
      <c r="BD207" s="161"/>
      <c r="BE207" s="161"/>
      <c r="BF207" s="161"/>
      <c r="BG207" s="161"/>
      <c r="BH207" s="161"/>
      <c r="BI207" s="161"/>
    </row>
    <row r="208" spans="2:61" ht="27.95" customHeight="1">
      <c r="B208" s="565" t="s">
        <v>357</v>
      </c>
      <c r="C208" s="566"/>
      <c r="D208" s="567"/>
      <c r="E208" s="568" t="s">
        <v>522</v>
      </c>
      <c r="F208" s="567"/>
      <c r="G208" s="434" t="s">
        <v>107</v>
      </c>
      <c r="H208" s="434"/>
      <c r="I208" s="434"/>
      <c r="J208" s="434"/>
      <c r="K208" s="434"/>
      <c r="L208" s="434"/>
      <c r="M208" s="434"/>
      <c r="N208" s="434"/>
      <c r="O208" s="434"/>
      <c r="P208" s="434"/>
      <c r="Q208" s="434"/>
      <c r="R208" s="434"/>
      <c r="S208" s="434"/>
      <c r="T208" s="435" t="s">
        <v>523</v>
      </c>
      <c r="U208" s="436"/>
      <c r="V208" s="436"/>
      <c r="W208" s="436"/>
      <c r="X208" s="436"/>
      <c r="Y208" s="436"/>
      <c r="Z208" s="437"/>
      <c r="AA208" s="415" t="s">
        <v>108</v>
      </c>
      <c r="AB208" s="415"/>
      <c r="AC208" s="415"/>
      <c r="AD208" s="415"/>
      <c r="AE208" s="415"/>
      <c r="AF208" s="415"/>
      <c r="AG208" s="415"/>
      <c r="AH208" s="415"/>
      <c r="AI208" s="415"/>
      <c r="AJ208" s="415"/>
      <c r="AK208" s="557" t="s">
        <v>623</v>
      </c>
      <c r="AL208" s="557"/>
      <c r="AM208" s="557"/>
      <c r="AN208" s="557"/>
      <c r="AO208" s="557"/>
      <c r="AP208" s="545" t="s">
        <v>564</v>
      </c>
      <c r="AQ208" s="556"/>
      <c r="AR208" s="417" t="s">
        <v>702</v>
      </c>
      <c r="AS208" s="418"/>
      <c r="AU208" s="161"/>
      <c r="AV208" s="161"/>
      <c r="AW208" s="161"/>
      <c r="AX208" s="161"/>
      <c r="AY208" s="161"/>
      <c r="AZ208" s="161"/>
      <c r="BA208" s="161"/>
      <c r="BB208" s="161"/>
      <c r="BC208" s="161"/>
      <c r="BD208" s="161"/>
      <c r="BE208" s="161"/>
      <c r="BF208" s="161"/>
      <c r="BG208" s="161"/>
      <c r="BH208" s="161"/>
      <c r="BI208" s="161"/>
    </row>
    <row r="209" spans="2:62" ht="14.1" customHeight="1">
      <c r="B209" s="562" t="s">
        <v>541</v>
      </c>
      <c r="C209" s="563"/>
      <c r="D209" s="564"/>
      <c r="E209" s="441"/>
      <c r="F209" s="441"/>
      <c r="G209" s="416"/>
      <c r="H209" s="416"/>
      <c r="I209" s="416"/>
      <c r="J209" s="416"/>
      <c r="K209" s="416"/>
      <c r="L209" s="416"/>
      <c r="M209" s="416"/>
      <c r="N209" s="416"/>
      <c r="O209" s="416"/>
      <c r="P209" s="416"/>
      <c r="Q209" s="416"/>
      <c r="R209" s="416"/>
      <c r="S209" s="416"/>
      <c r="T209" s="396"/>
      <c r="U209" s="396"/>
      <c r="V209" s="396"/>
      <c r="W209" s="339" t="s">
        <v>755</v>
      </c>
      <c r="X209" s="396"/>
      <c r="Y209" s="396"/>
      <c r="Z209" s="396"/>
      <c r="AA209" s="416"/>
      <c r="AB209" s="416"/>
      <c r="AC209" s="416"/>
      <c r="AD209" s="416"/>
      <c r="AE209" s="416"/>
      <c r="AF209" s="416"/>
      <c r="AG209" s="416"/>
      <c r="AH209" s="416"/>
      <c r="AI209" s="416"/>
      <c r="AJ209" s="416"/>
      <c r="AK209" s="558"/>
      <c r="AL209" s="559"/>
      <c r="AM209" s="559"/>
      <c r="AN209" s="559"/>
      <c r="AO209" s="560"/>
      <c r="AP209" s="375"/>
      <c r="AQ209" s="555"/>
      <c r="AR209" s="375"/>
      <c r="AS209" s="376"/>
      <c r="AU209" s="161"/>
      <c r="AV209" s="161"/>
      <c r="AW209" s="161"/>
      <c r="AX209" s="161"/>
      <c r="AY209" s="161"/>
      <c r="AZ209" s="161"/>
      <c r="BA209" s="161"/>
      <c r="BB209" s="161"/>
      <c r="BC209" s="161"/>
      <c r="BD209" s="161"/>
      <c r="BE209" s="161"/>
      <c r="BF209" s="161"/>
      <c r="BG209" s="161"/>
      <c r="BH209" s="161"/>
      <c r="BI209" s="161"/>
      <c r="BJ209" s="161"/>
    </row>
    <row r="210" spans="2:62" ht="14.1" customHeight="1">
      <c r="B210" s="562" t="s">
        <v>542</v>
      </c>
      <c r="C210" s="563"/>
      <c r="D210" s="564"/>
      <c r="E210" s="441"/>
      <c r="F210" s="441"/>
      <c r="G210" s="416"/>
      <c r="H210" s="416"/>
      <c r="I210" s="416"/>
      <c r="J210" s="416"/>
      <c r="K210" s="416"/>
      <c r="L210" s="416"/>
      <c r="M210" s="416"/>
      <c r="N210" s="416"/>
      <c r="O210" s="416"/>
      <c r="P210" s="416"/>
      <c r="Q210" s="416"/>
      <c r="R210" s="416"/>
      <c r="S210" s="416"/>
      <c r="T210" s="396"/>
      <c r="U210" s="396"/>
      <c r="V210" s="396"/>
      <c r="W210" s="339" t="s">
        <v>755</v>
      </c>
      <c r="X210" s="396"/>
      <c r="Y210" s="396"/>
      <c r="Z210" s="396"/>
      <c r="AA210" s="416"/>
      <c r="AB210" s="416"/>
      <c r="AC210" s="416"/>
      <c r="AD210" s="416"/>
      <c r="AE210" s="416"/>
      <c r="AF210" s="416"/>
      <c r="AG210" s="416"/>
      <c r="AH210" s="416"/>
      <c r="AI210" s="416"/>
      <c r="AJ210" s="416"/>
      <c r="AK210" s="558"/>
      <c r="AL210" s="559"/>
      <c r="AM210" s="559"/>
      <c r="AN210" s="559"/>
      <c r="AO210" s="560"/>
      <c r="AP210" s="375"/>
      <c r="AQ210" s="555"/>
      <c r="AR210" s="375"/>
      <c r="AS210" s="376"/>
      <c r="AU210" s="161"/>
      <c r="AV210" s="161"/>
      <c r="AW210" s="161"/>
      <c r="AX210" s="161"/>
      <c r="AY210" s="161"/>
      <c r="AZ210" s="161"/>
      <c r="BA210" s="161"/>
      <c r="BB210" s="161"/>
      <c r="BC210" s="161"/>
      <c r="BD210" s="161"/>
      <c r="BE210" s="161"/>
      <c r="BF210" s="161"/>
      <c r="BG210" s="161"/>
      <c r="BH210" s="161"/>
      <c r="BI210" s="161"/>
      <c r="BJ210" s="161"/>
    </row>
    <row r="211" spans="2:62" ht="14.1" customHeight="1">
      <c r="B211" s="562" t="s">
        <v>543</v>
      </c>
      <c r="C211" s="563"/>
      <c r="D211" s="564"/>
      <c r="E211" s="441"/>
      <c r="F211" s="441"/>
      <c r="G211" s="416"/>
      <c r="H211" s="416"/>
      <c r="I211" s="416"/>
      <c r="J211" s="416"/>
      <c r="K211" s="416"/>
      <c r="L211" s="416"/>
      <c r="M211" s="416"/>
      <c r="N211" s="416"/>
      <c r="O211" s="416"/>
      <c r="P211" s="416"/>
      <c r="Q211" s="416"/>
      <c r="R211" s="416"/>
      <c r="S211" s="416"/>
      <c r="T211" s="396"/>
      <c r="U211" s="396"/>
      <c r="V211" s="396"/>
      <c r="W211" s="339" t="s">
        <v>755</v>
      </c>
      <c r="X211" s="396"/>
      <c r="Y211" s="396"/>
      <c r="Z211" s="396"/>
      <c r="AA211" s="416"/>
      <c r="AB211" s="416"/>
      <c r="AC211" s="416"/>
      <c r="AD211" s="416"/>
      <c r="AE211" s="416"/>
      <c r="AF211" s="416"/>
      <c r="AG211" s="416"/>
      <c r="AH211" s="416"/>
      <c r="AI211" s="416"/>
      <c r="AJ211" s="416"/>
      <c r="AK211" s="558"/>
      <c r="AL211" s="559"/>
      <c r="AM211" s="559"/>
      <c r="AN211" s="559"/>
      <c r="AO211" s="560"/>
      <c r="AP211" s="375"/>
      <c r="AQ211" s="555"/>
      <c r="AR211" s="375"/>
      <c r="AS211" s="376"/>
      <c r="AU211" s="161"/>
      <c r="AV211" s="161"/>
      <c r="AW211" s="161"/>
      <c r="AX211" s="161"/>
      <c r="AY211" s="161"/>
      <c r="AZ211" s="161"/>
      <c r="BA211" s="161"/>
      <c r="BB211" s="161"/>
      <c r="BC211" s="161"/>
      <c r="BD211" s="161"/>
      <c r="BE211" s="161"/>
      <c r="BF211" s="161"/>
      <c r="BG211" s="161"/>
      <c r="BH211" s="161"/>
      <c r="BI211" s="161"/>
    </row>
    <row r="212" spans="2:62" ht="14.1" customHeight="1">
      <c r="B212" s="562" t="s">
        <v>544</v>
      </c>
      <c r="C212" s="563"/>
      <c r="D212" s="564"/>
      <c r="E212" s="441"/>
      <c r="F212" s="441"/>
      <c r="G212" s="416"/>
      <c r="H212" s="416"/>
      <c r="I212" s="416"/>
      <c r="J212" s="416"/>
      <c r="K212" s="416"/>
      <c r="L212" s="416"/>
      <c r="M212" s="416"/>
      <c r="N212" s="416"/>
      <c r="O212" s="416"/>
      <c r="P212" s="416"/>
      <c r="Q212" s="416"/>
      <c r="R212" s="416"/>
      <c r="S212" s="416"/>
      <c r="T212" s="396"/>
      <c r="U212" s="396"/>
      <c r="V212" s="396"/>
      <c r="W212" s="339" t="s">
        <v>755</v>
      </c>
      <c r="X212" s="396"/>
      <c r="Y212" s="396"/>
      <c r="Z212" s="396"/>
      <c r="AA212" s="416"/>
      <c r="AB212" s="416"/>
      <c r="AC212" s="416"/>
      <c r="AD212" s="416"/>
      <c r="AE212" s="416"/>
      <c r="AF212" s="416"/>
      <c r="AG212" s="416"/>
      <c r="AH212" s="416"/>
      <c r="AI212" s="416"/>
      <c r="AJ212" s="416"/>
      <c r="AK212" s="558"/>
      <c r="AL212" s="559"/>
      <c r="AM212" s="559"/>
      <c r="AN212" s="559"/>
      <c r="AO212" s="560"/>
      <c r="AP212" s="375"/>
      <c r="AQ212" s="555"/>
      <c r="AR212" s="375"/>
      <c r="AS212" s="376"/>
      <c r="AU212" s="161"/>
      <c r="AV212" s="161"/>
      <c r="AW212" s="161"/>
      <c r="AX212" s="161"/>
      <c r="AY212" s="161"/>
      <c r="AZ212" s="161"/>
      <c r="BA212" s="161"/>
      <c r="BB212" s="161"/>
      <c r="BC212" s="161"/>
      <c r="BD212" s="161"/>
      <c r="BE212" s="161"/>
      <c r="BF212" s="161"/>
      <c r="BG212" s="161"/>
      <c r="BH212" s="161"/>
      <c r="BI212" s="161"/>
    </row>
    <row r="213" spans="2:62" ht="14.1" customHeight="1">
      <c r="B213" s="562" t="s">
        <v>545</v>
      </c>
      <c r="C213" s="563"/>
      <c r="D213" s="564"/>
      <c r="E213" s="441"/>
      <c r="F213" s="441"/>
      <c r="G213" s="416"/>
      <c r="H213" s="416"/>
      <c r="I213" s="416"/>
      <c r="J213" s="416"/>
      <c r="K213" s="416"/>
      <c r="L213" s="416"/>
      <c r="M213" s="416"/>
      <c r="N213" s="416"/>
      <c r="O213" s="416"/>
      <c r="P213" s="416"/>
      <c r="Q213" s="416"/>
      <c r="R213" s="416"/>
      <c r="S213" s="416"/>
      <c r="T213" s="396"/>
      <c r="U213" s="396"/>
      <c r="V213" s="396"/>
      <c r="W213" s="339" t="s">
        <v>755</v>
      </c>
      <c r="X213" s="396"/>
      <c r="Y213" s="396"/>
      <c r="Z213" s="396"/>
      <c r="AA213" s="416"/>
      <c r="AB213" s="416"/>
      <c r="AC213" s="416"/>
      <c r="AD213" s="416"/>
      <c r="AE213" s="416"/>
      <c r="AF213" s="416"/>
      <c r="AG213" s="416"/>
      <c r="AH213" s="416"/>
      <c r="AI213" s="416"/>
      <c r="AJ213" s="416"/>
      <c r="AK213" s="558"/>
      <c r="AL213" s="559"/>
      <c r="AM213" s="559"/>
      <c r="AN213" s="559"/>
      <c r="AO213" s="560"/>
      <c r="AP213" s="375"/>
      <c r="AQ213" s="555"/>
      <c r="AR213" s="375"/>
      <c r="AS213" s="376"/>
      <c r="AU213" s="161"/>
      <c r="AV213" s="161"/>
      <c r="AW213" s="161"/>
      <c r="AX213" s="161"/>
      <c r="AY213" s="161"/>
      <c r="AZ213" s="161"/>
      <c r="BA213" s="161"/>
      <c r="BB213" s="161"/>
      <c r="BC213" s="161"/>
      <c r="BD213" s="161"/>
      <c r="BE213" s="161"/>
      <c r="BF213" s="161"/>
      <c r="BG213" s="161"/>
      <c r="BH213" s="161"/>
      <c r="BI213" s="161"/>
    </row>
    <row r="214" spans="2:62" ht="14.1" customHeight="1">
      <c r="B214" s="562" t="s">
        <v>546</v>
      </c>
      <c r="C214" s="563"/>
      <c r="D214" s="564"/>
      <c r="E214" s="441"/>
      <c r="F214" s="441"/>
      <c r="G214" s="416"/>
      <c r="H214" s="416"/>
      <c r="I214" s="416"/>
      <c r="J214" s="416"/>
      <c r="K214" s="416"/>
      <c r="L214" s="416"/>
      <c r="M214" s="416"/>
      <c r="N214" s="416"/>
      <c r="O214" s="416"/>
      <c r="P214" s="416"/>
      <c r="Q214" s="416"/>
      <c r="R214" s="416"/>
      <c r="S214" s="416"/>
      <c r="T214" s="396"/>
      <c r="U214" s="396"/>
      <c r="V214" s="396"/>
      <c r="W214" s="339" t="s">
        <v>755</v>
      </c>
      <c r="X214" s="396"/>
      <c r="Y214" s="396"/>
      <c r="Z214" s="396"/>
      <c r="AA214" s="416"/>
      <c r="AB214" s="416"/>
      <c r="AC214" s="416"/>
      <c r="AD214" s="416"/>
      <c r="AE214" s="416"/>
      <c r="AF214" s="416"/>
      <c r="AG214" s="416"/>
      <c r="AH214" s="416"/>
      <c r="AI214" s="416"/>
      <c r="AJ214" s="416"/>
      <c r="AK214" s="558"/>
      <c r="AL214" s="559"/>
      <c r="AM214" s="559"/>
      <c r="AN214" s="559"/>
      <c r="AO214" s="560"/>
      <c r="AP214" s="375"/>
      <c r="AQ214" s="555"/>
      <c r="AR214" s="375"/>
      <c r="AS214" s="376"/>
      <c r="AU214" s="161"/>
      <c r="AV214" s="161"/>
      <c r="AW214" s="161"/>
      <c r="AX214" s="161"/>
      <c r="AY214" s="161"/>
      <c r="AZ214" s="161"/>
      <c r="BA214" s="161"/>
      <c r="BB214" s="161"/>
      <c r="BC214" s="161"/>
      <c r="BD214" s="161"/>
      <c r="BE214" s="161"/>
      <c r="BF214" s="161"/>
      <c r="BG214" s="161"/>
      <c r="BH214" s="161"/>
      <c r="BI214" s="161"/>
    </row>
    <row r="215" spans="2:62" ht="14.1" customHeight="1">
      <c r="B215" s="562" t="s">
        <v>547</v>
      </c>
      <c r="C215" s="563"/>
      <c r="D215" s="564"/>
      <c r="E215" s="441"/>
      <c r="F215" s="441"/>
      <c r="G215" s="416"/>
      <c r="H215" s="416"/>
      <c r="I215" s="416"/>
      <c r="J215" s="416"/>
      <c r="K215" s="416"/>
      <c r="L215" s="416"/>
      <c r="M215" s="416"/>
      <c r="N215" s="416"/>
      <c r="O215" s="416"/>
      <c r="P215" s="416"/>
      <c r="Q215" s="416"/>
      <c r="R215" s="416"/>
      <c r="S215" s="416"/>
      <c r="T215" s="396"/>
      <c r="U215" s="396"/>
      <c r="V215" s="396"/>
      <c r="W215" s="339" t="s">
        <v>755</v>
      </c>
      <c r="X215" s="396"/>
      <c r="Y215" s="396"/>
      <c r="Z215" s="396"/>
      <c r="AA215" s="416"/>
      <c r="AB215" s="416"/>
      <c r="AC215" s="416"/>
      <c r="AD215" s="416"/>
      <c r="AE215" s="416"/>
      <c r="AF215" s="416"/>
      <c r="AG215" s="416"/>
      <c r="AH215" s="416"/>
      <c r="AI215" s="416"/>
      <c r="AJ215" s="416"/>
      <c r="AK215" s="558"/>
      <c r="AL215" s="559"/>
      <c r="AM215" s="559"/>
      <c r="AN215" s="559"/>
      <c r="AO215" s="560"/>
      <c r="AP215" s="375"/>
      <c r="AQ215" s="555"/>
      <c r="AR215" s="375"/>
      <c r="AS215" s="376"/>
      <c r="AU215" s="161"/>
      <c r="AV215" s="161"/>
      <c r="AW215" s="161"/>
      <c r="AX215" s="161"/>
      <c r="AY215" s="161"/>
      <c r="AZ215" s="161"/>
      <c r="BA215" s="161"/>
      <c r="BB215" s="161"/>
      <c r="BC215" s="161"/>
      <c r="BD215" s="161"/>
      <c r="BE215" s="161"/>
      <c r="BF215" s="161"/>
      <c r="BG215" s="161"/>
      <c r="BH215" s="161"/>
      <c r="BI215" s="161"/>
      <c r="BJ215" s="161"/>
    </row>
    <row r="216" spans="2:62" ht="14.1" customHeight="1">
      <c r="B216" s="562" t="s">
        <v>548</v>
      </c>
      <c r="C216" s="563"/>
      <c r="D216" s="564"/>
      <c r="E216" s="441"/>
      <c r="F216" s="441"/>
      <c r="G216" s="416"/>
      <c r="H216" s="416"/>
      <c r="I216" s="416"/>
      <c r="J216" s="416"/>
      <c r="K216" s="416"/>
      <c r="L216" s="416"/>
      <c r="M216" s="416"/>
      <c r="N216" s="416"/>
      <c r="O216" s="416"/>
      <c r="P216" s="416"/>
      <c r="Q216" s="416"/>
      <c r="R216" s="416"/>
      <c r="S216" s="416"/>
      <c r="T216" s="396"/>
      <c r="U216" s="396"/>
      <c r="V216" s="396"/>
      <c r="W216" s="339" t="s">
        <v>755</v>
      </c>
      <c r="X216" s="396"/>
      <c r="Y216" s="396"/>
      <c r="Z216" s="396"/>
      <c r="AA216" s="416"/>
      <c r="AB216" s="416"/>
      <c r="AC216" s="416"/>
      <c r="AD216" s="416"/>
      <c r="AE216" s="416"/>
      <c r="AF216" s="416"/>
      <c r="AG216" s="416"/>
      <c r="AH216" s="416"/>
      <c r="AI216" s="416"/>
      <c r="AJ216" s="416"/>
      <c r="AK216" s="558"/>
      <c r="AL216" s="559"/>
      <c r="AM216" s="559"/>
      <c r="AN216" s="559"/>
      <c r="AO216" s="560"/>
      <c r="AP216" s="375"/>
      <c r="AQ216" s="555"/>
      <c r="AR216" s="375"/>
      <c r="AS216" s="376"/>
      <c r="AU216" s="161"/>
      <c r="AV216" s="161"/>
      <c r="AW216" s="161"/>
      <c r="AX216" s="161"/>
      <c r="AY216" s="161"/>
      <c r="AZ216" s="161"/>
      <c r="BA216" s="161"/>
      <c r="BB216" s="161"/>
      <c r="BC216" s="161"/>
      <c r="BD216" s="161"/>
      <c r="BE216" s="161"/>
      <c r="BF216" s="161"/>
      <c r="BG216" s="161"/>
      <c r="BH216" s="161"/>
      <c r="BI216" s="161"/>
      <c r="BJ216" s="161"/>
    </row>
    <row r="217" spans="2:62" ht="14.1" customHeight="1">
      <c r="B217" s="562" t="s">
        <v>549</v>
      </c>
      <c r="C217" s="563"/>
      <c r="D217" s="564"/>
      <c r="E217" s="441"/>
      <c r="F217" s="441"/>
      <c r="G217" s="416"/>
      <c r="H217" s="416"/>
      <c r="I217" s="416"/>
      <c r="J217" s="416"/>
      <c r="K217" s="416"/>
      <c r="L217" s="416"/>
      <c r="M217" s="416"/>
      <c r="N217" s="416"/>
      <c r="O217" s="416"/>
      <c r="P217" s="416"/>
      <c r="Q217" s="416"/>
      <c r="R217" s="416"/>
      <c r="S217" s="416"/>
      <c r="T217" s="396"/>
      <c r="U217" s="396"/>
      <c r="V217" s="396"/>
      <c r="W217" s="339" t="s">
        <v>755</v>
      </c>
      <c r="X217" s="396"/>
      <c r="Y217" s="396"/>
      <c r="Z217" s="396"/>
      <c r="AA217" s="416"/>
      <c r="AB217" s="416"/>
      <c r="AC217" s="416"/>
      <c r="AD217" s="416"/>
      <c r="AE217" s="416"/>
      <c r="AF217" s="416"/>
      <c r="AG217" s="416"/>
      <c r="AH217" s="416"/>
      <c r="AI217" s="416"/>
      <c r="AJ217" s="416"/>
      <c r="AK217" s="558"/>
      <c r="AL217" s="559"/>
      <c r="AM217" s="559"/>
      <c r="AN217" s="559"/>
      <c r="AO217" s="560"/>
      <c r="AP217" s="375"/>
      <c r="AQ217" s="555"/>
      <c r="AR217" s="375"/>
      <c r="AS217" s="376"/>
      <c r="AU217" s="161"/>
      <c r="AV217" s="161"/>
      <c r="AW217" s="161"/>
      <c r="AX217" s="161"/>
      <c r="AY217" s="161"/>
      <c r="AZ217" s="161"/>
      <c r="BA217" s="161"/>
      <c r="BB217" s="161"/>
      <c r="BC217" s="161"/>
      <c r="BD217" s="161"/>
      <c r="BE217" s="161"/>
      <c r="BF217" s="161"/>
      <c r="BG217" s="161"/>
      <c r="BH217" s="161"/>
      <c r="BI217" s="161"/>
    </row>
    <row r="218" spans="2:62" ht="14.1" customHeight="1">
      <c r="B218" s="562" t="s">
        <v>550</v>
      </c>
      <c r="C218" s="563"/>
      <c r="D218" s="564"/>
      <c r="E218" s="441"/>
      <c r="F218" s="441"/>
      <c r="G218" s="416"/>
      <c r="H218" s="416"/>
      <c r="I218" s="416"/>
      <c r="J218" s="416"/>
      <c r="K218" s="416"/>
      <c r="L218" s="416"/>
      <c r="M218" s="416"/>
      <c r="N218" s="416"/>
      <c r="O218" s="416"/>
      <c r="P218" s="416"/>
      <c r="Q218" s="416"/>
      <c r="R218" s="416"/>
      <c r="S218" s="416"/>
      <c r="T218" s="396"/>
      <c r="U218" s="396"/>
      <c r="V218" s="396"/>
      <c r="W218" s="339" t="s">
        <v>755</v>
      </c>
      <c r="X218" s="396"/>
      <c r="Y218" s="396"/>
      <c r="Z218" s="396"/>
      <c r="AA218" s="416"/>
      <c r="AB218" s="416"/>
      <c r="AC218" s="416"/>
      <c r="AD218" s="416"/>
      <c r="AE218" s="416"/>
      <c r="AF218" s="416"/>
      <c r="AG218" s="416"/>
      <c r="AH218" s="416"/>
      <c r="AI218" s="416"/>
      <c r="AJ218" s="416"/>
      <c r="AK218" s="558"/>
      <c r="AL218" s="559"/>
      <c r="AM218" s="559"/>
      <c r="AN218" s="559"/>
      <c r="AO218" s="560"/>
      <c r="AP218" s="375"/>
      <c r="AQ218" s="555"/>
      <c r="AR218" s="375"/>
      <c r="AS218" s="376"/>
      <c r="AU218" s="161"/>
      <c r="AV218" s="161"/>
      <c r="AW218" s="161"/>
      <c r="AX218" s="161"/>
      <c r="AY218" s="161"/>
      <c r="AZ218" s="161"/>
      <c r="BA218" s="161"/>
      <c r="BB218" s="161"/>
      <c r="BC218" s="161"/>
      <c r="BD218" s="161"/>
      <c r="BE218" s="161"/>
      <c r="BF218" s="161"/>
      <c r="BG218" s="161"/>
      <c r="BH218" s="161"/>
      <c r="BI218" s="161"/>
    </row>
    <row r="219" spans="2:62" ht="14.1" customHeight="1">
      <c r="B219" s="562" t="s">
        <v>551</v>
      </c>
      <c r="C219" s="563"/>
      <c r="D219" s="564"/>
      <c r="E219" s="441"/>
      <c r="F219" s="441"/>
      <c r="G219" s="416"/>
      <c r="H219" s="416"/>
      <c r="I219" s="416"/>
      <c r="J219" s="416"/>
      <c r="K219" s="416"/>
      <c r="L219" s="416"/>
      <c r="M219" s="416"/>
      <c r="N219" s="416"/>
      <c r="O219" s="416"/>
      <c r="P219" s="416"/>
      <c r="Q219" s="416"/>
      <c r="R219" s="416"/>
      <c r="S219" s="416"/>
      <c r="T219" s="396"/>
      <c r="U219" s="396"/>
      <c r="V219" s="396"/>
      <c r="W219" s="339" t="s">
        <v>755</v>
      </c>
      <c r="X219" s="396"/>
      <c r="Y219" s="396"/>
      <c r="Z219" s="396"/>
      <c r="AA219" s="416"/>
      <c r="AB219" s="416"/>
      <c r="AC219" s="416"/>
      <c r="AD219" s="416"/>
      <c r="AE219" s="416"/>
      <c r="AF219" s="416"/>
      <c r="AG219" s="416"/>
      <c r="AH219" s="416"/>
      <c r="AI219" s="416"/>
      <c r="AJ219" s="416"/>
      <c r="AK219" s="558"/>
      <c r="AL219" s="559"/>
      <c r="AM219" s="559"/>
      <c r="AN219" s="559"/>
      <c r="AO219" s="560"/>
      <c r="AP219" s="375"/>
      <c r="AQ219" s="555"/>
      <c r="AR219" s="375"/>
      <c r="AS219" s="376"/>
      <c r="AU219" s="161"/>
      <c r="AV219" s="161"/>
      <c r="AW219" s="161"/>
      <c r="AX219" s="161"/>
      <c r="AY219" s="161"/>
      <c r="AZ219" s="161"/>
      <c r="BA219" s="161"/>
      <c r="BB219" s="161"/>
      <c r="BC219" s="161"/>
      <c r="BD219" s="161"/>
      <c r="BE219" s="161"/>
      <c r="BF219" s="161"/>
      <c r="BG219" s="161"/>
      <c r="BH219" s="161"/>
      <c r="BI219" s="161"/>
      <c r="BJ219" s="161"/>
    </row>
    <row r="220" spans="2:62" ht="14.1" customHeight="1">
      <c r="B220" s="562" t="s">
        <v>552</v>
      </c>
      <c r="C220" s="563"/>
      <c r="D220" s="564"/>
      <c r="E220" s="441"/>
      <c r="F220" s="441"/>
      <c r="G220" s="416"/>
      <c r="H220" s="416"/>
      <c r="I220" s="416"/>
      <c r="J220" s="416"/>
      <c r="K220" s="416"/>
      <c r="L220" s="416"/>
      <c r="M220" s="416"/>
      <c r="N220" s="416"/>
      <c r="O220" s="416"/>
      <c r="P220" s="416"/>
      <c r="Q220" s="416"/>
      <c r="R220" s="416"/>
      <c r="S220" s="416"/>
      <c r="T220" s="396"/>
      <c r="U220" s="396"/>
      <c r="V220" s="396"/>
      <c r="W220" s="339" t="s">
        <v>755</v>
      </c>
      <c r="X220" s="396"/>
      <c r="Y220" s="396"/>
      <c r="Z220" s="396"/>
      <c r="AA220" s="416"/>
      <c r="AB220" s="416"/>
      <c r="AC220" s="416"/>
      <c r="AD220" s="416"/>
      <c r="AE220" s="416"/>
      <c r="AF220" s="416"/>
      <c r="AG220" s="416"/>
      <c r="AH220" s="416"/>
      <c r="AI220" s="416"/>
      <c r="AJ220" s="416"/>
      <c r="AK220" s="558"/>
      <c r="AL220" s="559"/>
      <c r="AM220" s="559"/>
      <c r="AN220" s="559"/>
      <c r="AO220" s="560"/>
      <c r="AP220" s="375"/>
      <c r="AQ220" s="555"/>
      <c r="AR220" s="375"/>
      <c r="AS220" s="376"/>
      <c r="AU220" s="161"/>
      <c r="AV220" s="161"/>
      <c r="AW220" s="161"/>
      <c r="AX220" s="161"/>
      <c r="AY220" s="161"/>
      <c r="AZ220" s="161"/>
      <c r="BA220" s="161"/>
      <c r="BB220" s="161"/>
      <c r="BC220" s="161"/>
      <c r="BD220" s="161"/>
      <c r="BE220" s="161"/>
      <c r="BF220" s="161"/>
      <c r="BG220" s="161"/>
      <c r="BH220" s="161"/>
      <c r="BI220" s="161"/>
      <c r="BJ220" s="161"/>
    </row>
    <row r="221" spans="2:62" ht="14.1" customHeight="1">
      <c r="B221" s="562" t="s">
        <v>553</v>
      </c>
      <c r="C221" s="563"/>
      <c r="D221" s="564"/>
      <c r="E221" s="441"/>
      <c r="F221" s="441"/>
      <c r="G221" s="416"/>
      <c r="H221" s="416"/>
      <c r="I221" s="416"/>
      <c r="J221" s="416"/>
      <c r="K221" s="416"/>
      <c r="L221" s="416"/>
      <c r="M221" s="416"/>
      <c r="N221" s="416"/>
      <c r="O221" s="416"/>
      <c r="P221" s="416"/>
      <c r="Q221" s="416"/>
      <c r="R221" s="416"/>
      <c r="S221" s="416"/>
      <c r="T221" s="396"/>
      <c r="U221" s="396"/>
      <c r="V221" s="396"/>
      <c r="W221" s="339" t="s">
        <v>755</v>
      </c>
      <c r="X221" s="396"/>
      <c r="Y221" s="396"/>
      <c r="Z221" s="396"/>
      <c r="AA221" s="416"/>
      <c r="AB221" s="416"/>
      <c r="AC221" s="416"/>
      <c r="AD221" s="416"/>
      <c r="AE221" s="416"/>
      <c r="AF221" s="416"/>
      <c r="AG221" s="416"/>
      <c r="AH221" s="416"/>
      <c r="AI221" s="416"/>
      <c r="AJ221" s="416"/>
      <c r="AK221" s="558"/>
      <c r="AL221" s="559"/>
      <c r="AM221" s="559"/>
      <c r="AN221" s="559"/>
      <c r="AO221" s="560"/>
      <c r="AP221" s="375"/>
      <c r="AQ221" s="555"/>
      <c r="AR221" s="375"/>
      <c r="AS221" s="376"/>
      <c r="AU221" s="161"/>
      <c r="AV221" s="161"/>
      <c r="AW221" s="161"/>
      <c r="AX221" s="161"/>
      <c r="AY221" s="161"/>
      <c r="AZ221" s="161"/>
      <c r="BA221" s="161"/>
      <c r="BB221" s="161"/>
      <c r="BC221" s="161"/>
      <c r="BD221" s="161"/>
      <c r="BE221" s="161"/>
      <c r="BF221" s="161"/>
      <c r="BG221" s="161"/>
      <c r="BH221" s="161"/>
      <c r="BI221" s="161"/>
    </row>
    <row r="222" spans="2:62" ht="14.1" customHeight="1">
      <c r="B222" s="562" t="s">
        <v>554</v>
      </c>
      <c r="C222" s="563"/>
      <c r="D222" s="564"/>
      <c r="E222" s="441"/>
      <c r="F222" s="441"/>
      <c r="G222" s="416"/>
      <c r="H222" s="416"/>
      <c r="I222" s="416"/>
      <c r="J222" s="416"/>
      <c r="K222" s="416"/>
      <c r="L222" s="416"/>
      <c r="M222" s="416"/>
      <c r="N222" s="416"/>
      <c r="O222" s="416"/>
      <c r="P222" s="416"/>
      <c r="Q222" s="416"/>
      <c r="R222" s="416"/>
      <c r="S222" s="416"/>
      <c r="T222" s="396"/>
      <c r="U222" s="396"/>
      <c r="V222" s="396"/>
      <c r="W222" s="339" t="s">
        <v>755</v>
      </c>
      <c r="X222" s="396"/>
      <c r="Y222" s="396"/>
      <c r="Z222" s="396"/>
      <c r="AA222" s="416"/>
      <c r="AB222" s="416"/>
      <c r="AC222" s="416"/>
      <c r="AD222" s="416"/>
      <c r="AE222" s="416"/>
      <c r="AF222" s="416"/>
      <c r="AG222" s="416"/>
      <c r="AH222" s="416"/>
      <c r="AI222" s="416"/>
      <c r="AJ222" s="416"/>
      <c r="AK222" s="558"/>
      <c r="AL222" s="559"/>
      <c r="AM222" s="559"/>
      <c r="AN222" s="559"/>
      <c r="AO222" s="560"/>
      <c r="AP222" s="375"/>
      <c r="AQ222" s="555"/>
      <c r="AR222" s="375"/>
      <c r="AS222" s="376"/>
    </row>
    <row r="223" spans="2:62" ht="14.1" customHeight="1">
      <c r="B223" s="562" t="s">
        <v>555</v>
      </c>
      <c r="C223" s="563"/>
      <c r="D223" s="564"/>
      <c r="E223" s="442"/>
      <c r="F223" s="443"/>
      <c r="G223" s="416"/>
      <c r="H223" s="416"/>
      <c r="I223" s="416"/>
      <c r="J223" s="416"/>
      <c r="K223" s="416"/>
      <c r="L223" s="416"/>
      <c r="M223" s="416"/>
      <c r="N223" s="416"/>
      <c r="O223" s="416"/>
      <c r="P223" s="416"/>
      <c r="Q223" s="416"/>
      <c r="R223" s="416"/>
      <c r="S223" s="416"/>
      <c r="T223" s="396"/>
      <c r="U223" s="396"/>
      <c r="V223" s="396"/>
      <c r="W223" s="339" t="s">
        <v>755</v>
      </c>
      <c r="X223" s="396"/>
      <c r="Y223" s="396"/>
      <c r="Z223" s="396"/>
      <c r="AA223" s="416"/>
      <c r="AB223" s="416"/>
      <c r="AC223" s="416"/>
      <c r="AD223" s="416"/>
      <c r="AE223" s="416"/>
      <c r="AF223" s="416"/>
      <c r="AG223" s="416"/>
      <c r="AH223" s="416"/>
      <c r="AI223" s="416"/>
      <c r="AJ223" s="416"/>
      <c r="AK223" s="558"/>
      <c r="AL223" s="559"/>
      <c r="AM223" s="559"/>
      <c r="AN223" s="559"/>
      <c r="AO223" s="560"/>
      <c r="AP223" s="375"/>
      <c r="AQ223" s="555"/>
      <c r="AR223" s="375"/>
      <c r="AS223" s="376"/>
    </row>
    <row r="224" spans="2:62" ht="14.1" customHeight="1">
      <c r="B224" s="562" t="s">
        <v>556</v>
      </c>
      <c r="C224" s="563"/>
      <c r="D224" s="564"/>
      <c r="E224" s="442"/>
      <c r="F224" s="443"/>
      <c r="G224" s="416"/>
      <c r="H224" s="416"/>
      <c r="I224" s="416"/>
      <c r="J224" s="416"/>
      <c r="K224" s="416"/>
      <c r="L224" s="416"/>
      <c r="M224" s="416"/>
      <c r="N224" s="416"/>
      <c r="O224" s="416"/>
      <c r="P224" s="416"/>
      <c r="Q224" s="416"/>
      <c r="R224" s="416"/>
      <c r="S224" s="416"/>
      <c r="T224" s="396"/>
      <c r="U224" s="396"/>
      <c r="V224" s="396"/>
      <c r="W224" s="339" t="s">
        <v>755</v>
      </c>
      <c r="X224" s="396"/>
      <c r="Y224" s="396"/>
      <c r="Z224" s="396"/>
      <c r="AA224" s="416"/>
      <c r="AB224" s="416"/>
      <c r="AC224" s="416"/>
      <c r="AD224" s="416"/>
      <c r="AE224" s="416"/>
      <c r="AF224" s="416"/>
      <c r="AG224" s="416"/>
      <c r="AH224" s="416"/>
      <c r="AI224" s="416"/>
      <c r="AJ224" s="416"/>
      <c r="AK224" s="558"/>
      <c r="AL224" s="559"/>
      <c r="AM224" s="559"/>
      <c r="AN224" s="559"/>
      <c r="AO224" s="560"/>
      <c r="AP224" s="375"/>
      <c r="AQ224" s="555"/>
      <c r="AR224" s="375"/>
      <c r="AS224" s="376"/>
    </row>
    <row r="225" spans="2:45" ht="14.1" customHeight="1">
      <c r="B225" s="562" t="s">
        <v>557</v>
      </c>
      <c r="C225" s="563"/>
      <c r="D225" s="564"/>
      <c r="E225" s="442"/>
      <c r="F225" s="443"/>
      <c r="G225" s="416"/>
      <c r="H225" s="416"/>
      <c r="I225" s="416"/>
      <c r="J225" s="416"/>
      <c r="K225" s="416"/>
      <c r="L225" s="416"/>
      <c r="M225" s="416"/>
      <c r="N225" s="416"/>
      <c r="O225" s="416"/>
      <c r="P225" s="416"/>
      <c r="Q225" s="416"/>
      <c r="R225" s="416"/>
      <c r="S225" s="416"/>
      <c r="T225" s="396"/>
      <c r="U225" s="396"/>
      <c r="V225" s="396"/>
      <c r="W225" s="339" t="s">
        <v>755</v>
      </c>
      <c r="X225" s="396"/>
      <c r="Y225" s="396"/>
      <c r="Z225" s="396"/>
      <c r="AA225" s="416"/>
      <c r="AB225" s="416"/>
      <c r="AC225" s="416"/>
      <c r="AD225" s="416"/>
      <c r="AE225" s="416"/>
      <c r="AF225" s="416"/>
      <c r="AG225" s="416"/>
      <c r="AH225" s="416"/>
      <c r="AI225" s="416"/>
      <c r="AJ225" s="416"/>
      <c r="AK225" s="558"/>
      <c r="AL225" s="559"/>
      <c r="AM225" s="559"/>
      <c r="AN225" s="559"/>
      <c r="AO225" s="560"/>
      <c r="AP225" s="375"/>
      <c r="AQ225" s="555"/>
      <c r="AR225" s="375"/>
      <c r="AS225" s="376"/>
    </row>
    <row r="226" spans="2:45" ht="14.1" customHeight="1">
      <c r="B226" s="562" t="s">
        <v>558</v>
      </c>
      <c r="C226" s="563"/>
      <c r="D226" s="564"/>
      <c r="E226" s="442"/>
      <c r="F226" s="443"/>
      <c r="G226" s="416"/>
      <c r="H226" s="416"/>
      <c r="I226" s="416"/>
      <c r="J226" s="416"/>
      <c r="K226" s="416"/>
      <c r="L226" s="416"/>
      <c r="M226" s="416"/>
      <c r="N226" s="416"/>
      <c r="O226" s="416"/>
      <c r="P226" s="416"/>
      <c r="Q226" s="416"/>
      <c r="R226" s="416"/>
      <c r="S226" s="416"/>
      <c r="T226" s="396"/>
      <c r="U226" s="396"/>
      <c r="V226" s="396"/>
      <c r="W226" s="339" t="s">
        <v>755</v>
      </c>
      <c r="X226" s="396"/>
      <c r="Y226" s="396"/>
      <c r="Z226" s="396"/>
      <c r="AA226" s="416"/>
      <c r="AB226" s="416"/>
      <c r="AC226" s="416"/>
      <c r="AD226" s="416"/>
      <c r="AE226" s="416"/>
      <c r="AF226" s="416"/>
      <c r="AG226" s="416"/>
      <c r="AH226" s="416"/>
      <c r="AI226" s="416"/>
      <c r="AJ226" s="416"/>
      <c r="AK226" s="558"/>
      <c r="AL226" s="559"/>
      <c r="AM226" s="559"/>
      <c r="AN226" s="559"/>
      <c r="AO226" s="560"/>
      <c r="AP226" s="375"/>
      <c r="AQ226" s="555"/>
      <c r="AR226" s="375"/>
      <c r="AS226" s="376"/>
    </row>
    <row r="227" spans="2:45" ht="14.1" customHeight="1">
      <c r="B227" s="562" t="s">
        <v>559</v>
      </c>
      <c r="C227" s="563"/>
      <c r="D227" s="564"/>
      <c r="E227" s="441"/>
      <c r="F227" s="441"/>
      <c r="G227" s="416"/>
      <c r="H227" s="416"/>
      <c r="I227" s="416"/>
      <c r="J227" s="416"/>
      <c r="K227" s="416"/>
      <c r="L227" s="416"/>
      <c r="M227" s="416"/>
      <c r="N227" s="416"/>
      <c r="O227" s="416"/>
      <c r="P227" s="416"/>
      <c r="Q227" s="416"/>
      <c r="R227" s="416"/>
      <c r="S227" s="416"/>
      <c r="T227" s="396"/>
      <c r="U227" s="396"/>
      <c r="V227" s="396"/>
      <c r="W227" s="339" t="s">
        <v>755</v>
      </c>
      <c r="X227" s="396"/>
      <c r="Y227" s="396"/>
      <c r="Z227" s="396"/>
      <c r="AA227" s="416"/>
      <c r="AB227" s="416"/>
      <c r="AC227" s="416"/>
      <c r="AD227" s="416"/>
      <c r="AE227" s="416"/>
      <c r="AF227" s="416"/>
      <c r="AG227" s="416"/>
      <c r="AH227" s="416"/>
      <c r="AI227" s="416"/>
      <c r="AJ227" s="416"/>
      <c r="AK227" s="558"/>
      <c r="AL227" s="559"/>
      <c r="AM227" s="559"/>
      <c r="AN227" s="559"/>
      <c r="AO227" s="560"/>
      <c r="AP227" s="375"/>
      <c r="AQ227" s="555"/>
      <c r="AR227" s="375"/>
      <c r="AS227" s="376"/>
    </row>
    <row r="228" spans="2:45" ht="14.1" customHeight="1">
      <c r="B228" s="562" t="s">
        <v>560</v>
      </c>
      <c r="C228" s="563"/>
      <c r="D228" s="564"/>
      <c r="E228" s="441"/>
      <c r="F228" s="441"/>
      <c r="G228" s="416"/>
      <c r="H228" s="416"/>
      <c r="I228" s="416"/>
      <c r="J228" s="416"/>
      <c r="K228" s="416"/>
      <c r="L228" s="416"/>
      <c r="M228" s="416"/>
      <c r="N228" s="416"/>
      <c r="O228" s="416"/>
      <c r="P228" s="416"/>
      <c r="Q228" s="416"/>
      <c r="R228" s="416"/>
      <c r="S228" s="416"/>
      <c r="T228" s="396"/>
      <c r="U228" s="396"/>
      <c r="V228" s="396"/>
      <c r="W228" s="339" t="s">
        <v>755</v>
      </c>
      <c r="X228" s="396"/>
      <c r="Y228" s="396"/>
      <c r="Z228" s="396"/>
      <c r="AA228" s="416"/>
      <c r="AB228" s="416"/>
      <c r="AC228" s="416"/>
      <c r="AD228" s="416"/>
      <c r="AE228" s="416"/>
      <c r="AF228" s="416"/>
      <c r="AG228" s="416"/>
      <c r="AH228" s="416"/>
      <c r="AI228" s="416"/>
      <c r="AJ228" s="416"/>
      <c r="AK228" s="558"/>
      <c r="AL228" s="559"/>
      <c r="AM228" s="559"/>
      <c r="AN228" s="559"/>
      <c r="AO228" s="560"/>
      <c r="AP228" s="375"/>
      <c r="AQ228" s="555"/>
      <c r="AR228" s="375"/>
      <c r="AS228" s="376"/>
    </row>
    <row r="229" spans="2:45" ht="14.1" customHeight="1">
      <c r="B229" s="562" t="s">
        <v>561</v>
      </c>
      <c r="C229" s="563"/>
      <c r="D229" s="564"/>
      <c r="E229" s="441"/>
      <c r="F229" s="441"/>
      <c r="G229" s="416"/>
      <c r="H229" s="416"/>
      <c r="I229" s="416"/>
      <c r="J229" s="416"/>
      <c r="K229" s="416"/>
      <c r="L229" s="416"/>
      <c r="M229" s="416"/>
      <c r="N229" s="416"/>
      <c r="O229" s="416"/>
      <c r="P229" s="416"/>
      <c r="Q229" s="416"/>
      <c r="R229" s="416"/>
      <c r="S229" s="416"/>
      <c r="T229" s="396"/>
      <c r="U229" s="396"/>
      <c r="V229" s="396"/>
      <c r="W229" s="339" t="s">
        <v>755</v>
      </c>
      <c r="X229" s="396"/>
      <c r="Y229" s="396"/>
      <c r="Z229" s="396"/>
      <c r="AA229" s="416"/>
      <c r="AB229" s="416"/>
      <c r="AC229" s="416"/>
      <c r="AD229" s="416"/>
      <c r="AE229" s="416"/>
      <c r="AF229" s="416"/>
      <c r="AG229" s="416"/>
      <c r="AH229" s="416"/>
      <c r="AI229" s="416"/>
      <c r="AJ229" s="416"/>
      <c r="AK229" s="558"/>
      <c r="AL229" s="559"/>
      <c r="AM229" s="559"/>
      <c r="AN229" s="559"/>
      <c r="AO229" s="560"/>
      <c r="AP229" s="375"/>
      <c r="AQ229" s="555"/>
      <c r="AR229" s="375"/>
      <c r="AS229" s="376"/>
    </row>
    <row r="230" spans="2:45" ht="14.1" customHeight="1">
      <c r="B230" s="562" t="s">
        <v>562</v>
      </c>
      <c r="C230" s="563"/>
      <c r="D230" s="564"/>
      <c r="E230" s="441"/>
      <c r="F230" s="441"/>
      <c r="G230" s="416"/>
      <c r="H230" s="416"/>
      <c r="I230" s="416"/>
      <c r="J230" s="416"/>
      <c r="K230" s="416"/>
      <c r="L230" s="416"/>
      <c r="M230" s="416"/>
      <c r="N230" s="416"/>
      <c r="O230" s="416"/>
      <c r="P230" s="416"/>
      <c r="Q230" s="416"/>
      <c r="R230" s="416"/>
      <c r="S230" s="416"/>
      <c r="T230" s="396"/>
      <c r="U230" s="396"/>
      <c r="V230" s="396"/>
      <c r="W230" s="339" t="s">
        <v>755</v>
      </c>
      <c r="X230" s="396"/>
      <c r="Y230" s="396"/>
      <c r="Z230" s="396"/>
      <c r="AA230" s="416"/>
      <c r="AB230" s="416"/>
      <c r="AC230" s="416"/>
      <c r="AD230" s="416"/>
      <c r="AE230" s="416"/>
      <c r="AF230" s="416"/>
      <c r="AG230" s="416"/>
      <c r="AH230" s="416"/>
      <c r="AI230" s="416"/>
      <c r="AJ230" s="416"/>
      <c r="AK230" s="558"/>
      <c r="AL230" s="559"/>
      <c r="AM230" s="559"/>
      <c r="AN230" s="559"/>
      <c r="AO230" s="560"/>
      <c r="AP230" s="375"/>
      <c r="AQ230" s="555"/>
      <c r="AR230" s="375"/>
      <c r="AS230" s="376"/>
    </row>
    <row r="231" spans="2:45" ht="14.1" customHeight="1" thickBot="1">
      <c r="B231" s="569" t="s">
        <v>563</v>
      </c>
      <c r="C231" s="570"/>
      <c r="D231" s="571"/>
      <c r="E231" s="440"/>
      <c r="F231" s="440"/>
      <c r="G231" s="438"/>
      <c r="H231" s="438"/>
      <c r="I231" s="438"/>
      <c r="J231" s="438"/>
      <c r="K231" s="438"/>
      <c r="L231" s="438"/>
      <c r="M231" s="438"/>
      <c r="N231" s="438"/>
      <c r="O231" s="438"/>
      <c r="P231" s="438"/>
      <c r="Q231" s="438"/>
      <c r="R231" s="438"/>
      <c r="S231" s="438"/>
      <c r="T231" s="407"/>
      <c r="U231" s="407"/>
      <c r="V231" s="407"/>
      <c r="W231" s="340" t="s">
        <v>755</v>
      </c>
      <c r="X231" s="407"/>
      <c r="Y231" s="407"/>
      <c r="Z231" s="407"/>
      <c r="AA231" s="438"/>
      <c r="AB231" s="438"/>
      <c r="AC231" s="438"/>
      <c r="AD231" s="438"/>
      <c r="AE231" s="438"/>
      <c r="AF231" s="438"/>
      <c r="AG231" s="438"/>
      <c r="AH231" s="438"/>
      <c r="AI231" s="438"/>
      <c r="AJ231" s="438"/>
      <c r="AK231" s="588"/>
      <c r="AL231" s="589"/>
      <c r="AM231" s="589"/>
      <c r="AN231" s="589"/>
      <c r="AO231" s="590"/>
      <c r="AP231" s="377"/>
      <c r="AQ231" s="571"/>
      <c r="AR231" s="377"/>
      <c r="AS231" s="378"/>
    </row>
    <row r="232" spans="2:45" ht="14.1" customHeight="1">
      <c r="B232" s="170">
        <v>1</v>
      </c>
      <c r="C232" s="161" t="s">
        <v>706</v>
      </c>
      <c r="D232" s="161"/>
      <c r="E232" s="161"/>
      <c r="AF232" s="572">
        <f>リスト!D9</f>
        <v>43556</v>
      </c>
      <c r="AG232" s="572"/>
      <c r="AH232" s="572"/>
      <c r="AI232" s="572"/>
      <c r="AJ232" s="572"/>
      <c r="AK232" s="572"/>
      <c r="AL232" s="271" t="s">
        <v>618</v>
      </c>
      <c r="AM232" s="572">
        <f>リスト!F9</f>
        <v>45382</v>
      </c>
      <c r="AN232" s="572"/>
      <c r="AO232" s="572"/>
      <c r="AP232" s="572"/>
      <c r="AQ232" s="572"/>
      <c r="AR232" s="572"/>
    </row>
    <row r="233" spans="2:45" ht="14.1" customHeight="1">
      <c r="B233" s="170">
        <v>2</v>
      </c>
      <c r="C233" s="161" t="s">
        <v>512</v>
      </c>
      <c r="D233" s="161"/>
      <c r="E233" s="161"/>
      <c r="F233" s="161"/>
      <c r="G233" s="161"/>
      <c r="H233" s="161"/>
    </row>
    <row r="234" spans="2:45" ht="14.1" customHeight="1">
      <c r="B234" s="170">
        <v>3</v>
      </c>
      <c r="C234" s="161" t="s">
        <v>707</v>
      </c>
      <c r="D234" s="161"/>
      <c r="E234" s="161"/>
      <c r="F234" s="161"/>
      <c r="G234" s="161"/>
      <c r="H234" s="161"/>
      <c r="AP234" s="179"/>
    </row>
    <row r="235" spans="2:45" ht="14.1" customHeight="1">
      <c r="B235" s="170">
        <v>4</v>
      </c>
      <c r="C235" s="161" t="s">
        <v>795</v>
      </c>
      <c r="D235" s="161"/>
      <c r="E235" s="161"/>
      <c r="F235" s="161"/>
      <c r="G235" s="161"/>
      <c r="H235" s="161"/>
    </row>
    <row r="236" spans="2:45" ht="14.1" customHeight="1">
      <c r="B236" s="170">
        <v>5</v>
      </c>
      <c r="C236" s="161" t="s">
        <v>515</v>
      </c>
      <c r="D236" s="161"/>
      <c r="E236" s="161"/>
      <c r="F236" s="161"/>
      <c r="G236" s="161"/>
      <c r="H236" s="161"/>
    </row>
    <row r="237" spans="2:45" ht="14.1" customHeight="1">
      <c r="B237" s="170">
        <v>6</v>
      </c>
      <c r="C237" s="161" t="s">
        <v>622</v>
      </c>
      <c r="D237" s="161"/>
      <c r="E237" s="161"/>
      <c r="F237" s="161"/>
      <c r="G237" s="161"/>
      <c r="H237" s="161"/>
    </row>
    <row r="238" spans="2:45" ht="14.1" customHeight="1"/>
    <row r="239" spans="2:45" ht="14.1" customHeight="1"/>
    <row r="240" spans="2:45" ht="14.1" customHeight="1"/>
  </sheetData>
  <mergeCells count="879">
    <mergeCell ref="AR112:AS119"/>
    <mergeCell ref="H1:Y2"/>
    <mergeCell ref="G101:AG101"/>
    <mergeCell ref="BJ24:BJ26"/>
    <mergeCell ref="BJ76:BJ79"/>
    <mergeCell ref="AA227:AJ227"/>
    <mergeCell ref="AA228:AJ228"/>
    <mergeCell ref="AA229:AJ229"/>
    <mergeCell ref="AA230:AJ230"/>
    <mergeCell ref="AK147:AO147"/>
    <mergeCell ref="Z148:AC148"/>
    <mergeCell ref="AD148:AF148"/>
    <mergeCell ref="AK148:AO148"/>
    <mergeCell ref="AH147:AJ147"/>
    <mergeCell ref="Z159:AE159"/>
    <mergeCell ref="AA193:AJ193"/>
    <mergeCell ref="AA194:AJ194"/>
    <mergeCell ref="AA195:AJ195"/>
    <mergeCell ref="AA196:AJ196"/>
    <mergeCell ref="AA197:AJ197"/>
    <mergeCell ref="AA198:AJ198"/>
    <mergeCell ref="AR84:AS84"/>
    <mergeCell ref="AR94:AS94"/>
    <mergeCell ref="AR97:AS97"/>
    <mergeCell ref="AA231:AJ231"/>
    <mergeCell ref="AA201:AF201"/>
    <mergeCell ref="AH201:AM201"/>
    <mergeCell ref="AA209:AJ209"/>
    <mergeCell ref="AA210:AJ210"/>
    <mergeCell ref="AA211:AJ211"/>
    <mergeCell ref="AA212:AJ212"/>
    <mergeCell ref="AA213:AJ213"/>
    <mergeCell ref="AA214:AJ214"/>
    <mergeCell ref="AA215:AJ215"/>
    <mergeCell ref="AA220:AJ220"/>
    <mergeCell ref="AA218:AJ218"/>
    <mergeCell ref="AA219:AJ219"/>
    <mergeCell ref="AK221:AO221"/>
    <mergeCell ref="AF232:AK232"/>
    <mergeCell ref="AM232:AR232"/>
    <mergeCell ref="AA226:AJ226"/>
    <mergeCell ref="AK216:AO216"/>
    <mergeCell ref="AK217:AO217"/>
    <mergeCell ref="AK228:AO228"/>
    <mergeCell ref="AK229:AO229"/>
    <mergeCell ref="AK230:AO230"/>
    <mergeCell ref="AK231:AO231"/>
    <mergeCell ref="AP227:AQ227"/>
    <mergeCell ref="AP228:AQ228"/>
    <mergeCell ref="AP229:AQ229"/>
    <mergeCell ref="AP230:AQ230"/>
    <mergeCell ref="AP231:AQ231"/>
    <mergeCell ref="AK227:AO227"/>
    <mergeCell ref="AK218:AO218"/>
    <mergeCell ref="AK219:AO219"/>
    <mergeCell ref="AA221:AJ221"/>
    <mergeCell ref="AA222:AJ222"/>
    <mergeCell ref="AA223:AJ223"/>
    <mergeCell ref="AA224:AJ224"/>
    <mergeCell ref="AA225:AJ225"/>
    <mergeCell ref="AA216:AJ216"/>
    <mergeCell ref="AA217:AJ217"/>
    <mergeCell ref="AR105:AS105"/>
    <mergeCell ref="AR111:AS111"/>
    <mergeCell ref="AR128:AS128"/>
    <mergeCell ref="AR136:AS136"/>
    <mergeCell ref="AR177:AS177"/>
    <mergeCell ref="AR208:AS208"/>
    <mergeCell ref="AR85:AS90"/>
    <mergeCell ref="AR95:AS95"/>
    <mergeCell ref="AR98:AS103"/>
    <mergeCell ref="AR106:AS109"/>
    <mergeCell ref="AR129:AS134"/>
    <mergeCell ref="AR137:AS141"/>
    <mergeCell ref="AR147:AS147"/>
    <mergeCell ref="AR148:AS148"/>
    <mergeCell ref="AR182:AS182"/>
    <mergeCell ref="AR183:AS183"/>
    <mergeCell ref="AR184:AS184"/>
    <mergeCell ref="AR185:AS185"/>
    <mergeCell ref="AR186:AS186"/>
    <mergeCell ref="AR187:AS187"/>
    <mergeCell ref="AR188:AS188"/>
    <mergeCell ref="AR153:AS153"/>
    <mergeCell ref="AR150:AS150"/>
    <mergeCell ref="AR151:AS151"/>
    <mergeCell ref="AD147:AF147"/>
    <mergeCell ref="Z150:AC150"/>
    <mergeCell ref="Z149:AC149"/>
    <mergeCell ref="H150:I150"/>
    <mergeCell ref="E151:G151"/>
    <mergeCell ref="H151:I151"/>
    <mergeCell ref="J151:L151"/>
    <mergeCell ref="M151:R151"/>
    <mergeCell ref="S151:V151"/>
    <mergeCell ref="W151:Y151"/>
    <mergeCell ref="Z151:AC151"/>
    <mergeCell ref="AD151:AF151"/>
    <mergeCell ref="B145:D145"/>
    <mergeCell ref="B146:D146"/>
    <mergeCell ref="B147:D147"/>
    <mergeCell ref="B148:D148"/>
    <mergeCell ref="B151:D151"/>
    <mergeCell ref="B154:D154"/>
    <mergeCell ref="B156:D156"/>
    <mergeCell ref="B157:D157"/>
    <mergeCell ref="Z147:AC147"/>
    <mergeCell ref="E149:G149"/>
    <mergeCell ref="E148:G148"/>
    <mergeCell ref="S148:V148"/>
    <mergeCell ref="H155:I155"/>
    <mergeCell ref="J155:L155"/>
    <mergeCell ref="M155:R155"/>
    <mergeCell ref="S155:V155"/>
    <mergeCell ref="W155:Y155"/>
    <mergeCell ref="Z155:AC155"/>
    <mergeCell ref="E156:G156"/>
    <mergeCell ref="B155:D155"/>
    <mergeCell ref="E155:G155"/>
    <mergeCell ref="H157:I157"/>
    <mergeCell ref="J157:L157"/>
    <mergeCell ref="M157:R157"/>
    <mergeCell ref="S159:X159"/>
    <mergeCell ref="B150:D150"/>
    <mergeCell ref="B149:D149"/>
    <mergeCell ref="B152:D152"/>
    <mergeCell ref="B153:D153"/>
    <mergeCell ref="E153:G153"/>
    <mergeCell ref="E157:G157"/>
    <mergeCell ref="M145:R145"/>
    <mergeCell ref="M146:R146"/>
    <mergeCell ref="M147:R147"/>
    <mergeCell ref="M148:R148"/>
    <mergeCell ref="H147:I147"/>
    <mergeCell ref="J147:L147"/>
    <mergeCell ref="H148:I148"/>
    <mergeCell ref="J148:L148"/>
    <mergeCell ref="W148:Y148"/>
    <mergeCell ref="J150:L150"/>
    <mergeCell ref="S150:V150"/>
    <mergeCell ref="W150:Y150"/>
    <mergeCell ref="H149:I149"/>
    <mergeCell ref="J149:L149"/>
    <mergeCell ref="M149:R149"/>
    <mergeCell ref="S149:V149"/>
    <mergeCell ref="W149:Y149"/>
    <mergeCell ref="AK145:AO145"/>
    <mergeCell ref="AP145:AQ145"/>
    <mergeCell ref="E146:G146"/>
    <mergeCell ref="H146:I146"/>
    <mergeCell ref="J146:L146"/>
    <mergeCell ref="S146:V146"/>
    <mergeCell ref="W146:Y146"/>
    <mergeCell ref="Z146:AC146"/>
    <mergeCell ref="AK146:AO146"/>
    <mergeCell ref="AP146:AQ146"/>
    <mergeCell ref="AD146:AF146"/>
    <mergeCell ref="AH146:AJ146"/>
    <mergeCell ref="AD145:AJ145"/>
    <mergeCell ref="E145:G145"/>
    <mergeCell ref="H145:I145"/>
    <mergeCell ref="J145:L145"/>
    <mergeCell ref="S145:V145"/>
    <mergeCell ref="W145:Y145"/>
    <mergeCell ref="Z145:AC145"/>
    <mergeCell ref="AK149:AO149"/>
    <mergeCell ref="AH148:AJ148"/>
    <mergeCell ref="AK222:AO222"/>
    <mergeCell ref="AK223:AO223"/>
    <mergeCell ref="AK224:AO224"/>
    <mergeCell ref="AK225:AO225"/>
    <mergeCell ref="AK226:AO226"/>
    <mergeCell ref="AP216:AQ216"/>
    <mergeCell ref="AP217:AQ217"/>
    <mergeCell ref="AP218:AQ218"/>
    <mergeCell ref="AP226:AQ226"/>
    <mergeCell ref="AP221:AQ221"/>
    <mergeCell ref="AP222:AQ222"/>
    <mergeCell ref="AP223:AQ223"/>
    <mergeCell ref="AP224:AQ224"/>
    <mergeCell ref="AP225:AQ225"/>
    <mergeCell ref="AP213:AQ213"/>
    <mergeCell ref="AP214:AQ214"/>
    <mergeCell ref="AP215:AQ215"/>
    <mergeCell ref="AK212:AO212"/>
    <mergeCell ref="AK213:AO213"/>
    <mergeCell ref="AK214:AO214"/>
    <mergeCell ref="AK215:AO215"/>
    <mergeCell ref="AK220:AO220"/>
    <mergeCell ref="B230:D230"/>
    <mergeCell ref="B231:D231"/>
    <mergeCell ref="B216:D216"/>
    <mergeCell ref="B217:D217"/>
    <mergeCell ref="B218:D218"/>
    <mergeCell ref="B219:D219"/>
    <mergeCell ref="B220:D220"/>
    <mergeCell ref="B221:D221"/>
    <mergeCell ref="B222:D222"/>
    <mergeCell ref="B223:D223"/>
    <mergeCell ref="B224:D224"/>
    <mergeCell ref="B225:D225"/>
    <mergeCell ref="X231:Z231"/>
    <mergeCell ref="G228:S228"/>
    <mergeCell ref="T228:V228"/>
    <mergeCell ref="X228:Z228"/>
    <mergeCell ref="G229:S229"/>
    <mergeCell ref="T229:V229"/>
    <mergeCell ref="X229:Z229"/>
    <mergeCell ref="G230:S230"/>
    <mergeCell ref="T230:V230"/>
    <mergeCell ref="X230:Z230"/>
    <mergeCell ref="G231:S231"/>
    <mergeCell ref="T231:V231"/>
    <mergeCell ref="B209:D209"/>
    <mergeCell ref="B210:D210"/>
    <mergeCell ref="E199:F199"/>
    <mergeCell ref="E200:F200"/>
    <mergeCell ref="B211:D211"/>
    <mergeCell ref="B226:D226"/>
    <mergeCell ref="B227:D227"/>
    <mergeCell ref="B228:D228"/>
    <mergeCell ref="B229:D229"/>
    <mergeCell ref="B212:D212"/>
    <mergeCell ref="B213:D213"/>
    <mergeCell ref="B214:D214"/>
    <mergeCell ref="B215:D215"/>
    <mergeCell ref="E216:F216"/>
    <mergeCell ref="E218:F218"/>
    <mergeCell ref="E219:F219"/>
    <mergeCell ref="E220:F220"/>
    <mergeCell ref="E221:F221"/>
    <mergeCell ref="E213:F213"/>
    <mergeCell ref="E217:F217"/>
    <mergeCell ref="B190:D190"/>
    <mergeCell ref="B191:D191"/>
    <mergeCell ref="B192:D192"/>
    <mergeCell ref="B193:D193"/>
    <mergeCell ref="B194:D194"/>
    <mergeCell ref="E209:F209"/>
    <mergeCell ref="E210:F210"/>
    <mergeCell ref="E208:F208"/>
    <mergeCell ref="E212:F212"/>
    <mergeCell ref="E193:F193"/>
    <mergeCell ref="E194:F194"/>
    <mergeCell ref="E192:F192"/>
    <mergeCell ref="E195:F195"/>
    <mergeCell ref="E196:F196"/>
    <mergeCell ref="E197:F197"/>
    <mergeCell ref="E198:F198"/>
    <mergeCell ref="E211:F211"/>
    <mergeCell ref="B195:D195"/>
    <mergeCell ref="B196:D196"/>
    <mergeCell ref="B197:D197"/>
    <mergeCell ref="B198:D198"/>
    <mergeCell ref="B199:D199"/>
    <mergeCell ref="B200:D200"/>
    <mergeCell ref="B208:D208"/>
    <mergeCell ref="E177:F177"/>
    <mergeCell ref="E178:F178"/>
    <mergeCell ref="E179:F179"/>
    <mergeCell ref="E180:F180"/>
    <mergeCell ref="E181:F181"/>
    <mergeCell ref="B186:D186"/>
    <mergeCell ref="B187:D187"/>
    <mergeCell ref="B188:D188"/>
    <mergeCell ref="B189:D189"/>
    <mergeCell ref="B177:D177"/>
    <mergeCell ref="B178:D178"/>
    <mergeCell ref="B179:D179"/>
    <mergeCell ref="B180:D180"/>
    <mergeCell ref="B181:D181"/>
    <mergeCell ref="B182:D182"/>
    <mergeCell ref="B183:D183"/>
    <mergeCell ref="B184:D184"/>
    <mergeCell ref="B185:D185"/>
    <mergeCell ref="E183:F183"/>
    <mergeCell ref="E187:F187"/>
    <mergeCell ref="E188:F188"/>
    <mergeCell ref="E189:F189"/>
    <mergeCell ref="X227:Z227"/>
    <mergeCell ref="G221:S221"/>
    <mergeCell ref="T221:V221"/>
    <mergeCell ref="X221:Z221"/>
    <mergeCell ref="G222:S222"/>
    <mergeCell ref="T222:V222"/>
    <mergeCell ref="X222:Z222"/>
    <mergeCell ref="G223:S223"/>
    <mergeCell ref="T223:V223"/>
    <mergeCell ref="X223:Z223"/>
    <mergeCell ref="X224:Z224"/>
    <mergeCell ref="X225:Z225"/>
    <mergeCell ref="G226:S226"/>
    <mergeCell ref="T226:V226"/>
    <mergeCell ref="X226:Z226"/>
    <mergeCell ref="AP200:AQ200"/>
    <mergeCell ref="G218:S218"/>
    <mergeCell ref="T218:V218"/>
    <mergeCell ref="X218:Z218"/>
    <mergeCell ref="G219:S219"/>
    <mergeCell ref="T219:V219"/>
    <mergeCell ref="X219:Z219"/>
    <mergeCell ref="G220:S220"/>
    <mergeCell ref="T220:V220"/>
    <mergeCell ref="X220:Z220"/>
    <mergeCell ref="G212:S212"/>
    <mergeCell ref="T212:V212"/>
    <mergeCell ref="X212:Z212"/>
    <mergeCell ref="AP219:AQ219"/>
    <mergeCell ref="AP220:AQ220"/>
    <mergeCell ref="AP208:AQ208"/>
    <mergeCell ref="AK208:AO208"/>
    <mergeCell ref="AP209:AQ209"/>
    <mergeCell ref="AP210:AQ210"/>
    <mergeCell ref="AP211:AQ211"/>
    <mergeCell ref="AK209:AO209"/>
    <mergeCell ref="AK210:AO210"/>
    <mergeCell ref="AK211:AO211"/>
    <mergeCell ref="AP212:AQ212"/>
    <mergeCell ref="T183:V183"/>
    <mergeCell ref="X183:Z183"/>
    <mergeCell ref="T184:V184"/>
    <mergeCell ref="X184:Z184"/>
    <mergeCell ref="T185:V185"/>
    <mergeCell ref="X185:Z185"/>
    <mergeCell ref="T186:V186"/>
    <mergeCell ref="X186:Z186"/>
    <mergeCell ref="T178:V178"/>
    <mergeCell ref="X178:Z178"/>
    <mergeCell ref="T179:V179"/>
    <mergeCell ref="X179:Z179"/>
    <mergeCell ref="T180:V180"/>
    <mergeCell ref="X180:Z180"/>
    <mergeCell ref="T181:V181"/>
    <mergeCell ref="X181:Z181"/>
    <mergeCell ref="T182:V182"/>
    <mergeCell ref="X182:Z182"/>
    <mergeCell ref="AA186:AJ186"/>
    <mergeCell ref="AA187:AJ187"/>
    <mergeCell ref="AA188:AJ188"/>
    <mergeCell ref="AA189:AJ189"/>
    <mergeCell ref="AA190:AJ190"/>
    <mergeCell ref="AA191:AJ191"/>
    <mergeCell ref="T189:V189"/>
    <mergeCell ref="T177:Z177"/>
    <mergeCell ref="S147:V147"/>
    <mergeCell ref="W147:Y147"/>
    <mergeCell ref="G177:S177"/>
    <mergeCell ref="T187:V187"/>
    <mergeCell ref="X187:Z187"/>
    <mergeCell ref="T190:V190"/>
    <mergeCell ref="X190:Z190"/>
    <mergeCell ref="T191:V191"/>
    <mergeCell ref="X191:Z191"/>
    <mergeCell ref="G190:S190"/>
    <mergeCell ref="G191:S191"/>
    <mergeCell ref="G178:S178"/>
    <mergeCell ref="M150:R150"/>
    <mergeCell ref="E152:G152"/>
    <mergeCell ref="H152:I152"/>
    <mergeCell ref="J152:L152"/>
    <mergeCell ref="T188:V188"/>
    <mergeCell ref="X188:Z188"/>
    <mergeCell ref="X189:Z189"/>
    <mergeCell ref="X193:Z193"/>
    <mergeCell ref="T194:V194"/>
    <mergeCell ref="X194:Z194"/>
    <mergeCell ref="T195:V195"/>
    <mergeCell ref="X195:Z195"/>
    <mergeCell ref="T193:V193"/>
    <mergeCell ref="T192:V192"/>
    <mergeCell ref="X192:Z192"/>
    <mergeCell ref="AM141:AQ141"/>
    <mergeCell ref="AM131:AQ131"/>
    <mergeCell ref="AH136:AL136"/>
    <mergeCell ref="AM136:AQ136"/>
    <mergeCell ref="AP197:AQ197"/>
    <mergeCell ref="AP198:AQ198"/>
    <mergeCell ref="AH49:AP49"/>
    <mergeCell ref="AH48:AP48"/>
    <mergeCell ref="AH97:AL97"/>
    <mergeCell ref="AM97:AQ97"/>
    <mergeCell ref="AM116:AQ116"/>
    <mergeCell ref="AM103:AQ103"/>
    <mergeCell ref="AM84:AQ84"/>
    <mergeCell ref="AH86:AL86"/>
    <mergeCell ref="AH139:AL139"/>
    <mergeCell ref="AH53:AP53"/>
    <mergeCell ref="AH95:AL95"/>
    <mergeCell ref="AM95:AQ95"/>
    <mergeCell ref="AK177:AO177"/>
    <mergeCell ref="AK178:AO178"/>
    <mergeCell ref="AK179:AO179"/>
    <mergeCell ref="AP195:AQ195"/>
    <mergeCell ref="AP196:AQ196"/>
    <mergeCell ref="AP186:AQ186"/>
    <mergeCell ref="AP199:AQ199"/>
    <mergeCell ref="AP188:AQ188"/>
    <mergeCell ref="AP189:AQ189"/>
    <mergeCell ref="AP190:AQ190"/>
    <mergeCell ref="AP191:AQ191"/>
    <mergeCell ref="AP192:AQ192"/>
    <mergeCell ref="AP193:AQ193"/>
    <mergeCell ref="AP194:AQ194"/>
    <mergeCell ref="AP177:AQ177"/>
    <mergeCell ref="AP178:AQ178"/>
    <mergeCell ref="AP179:AQ179"/>
    <mergeCell ref="AP180:AQ180"/>
    <mergeCell ref="AP181:AQ181"/>
    <mergeCell ref="AP182:AQ182"/>
    <mergeCell ref="AP183:AQ183"/>
    <mergeCell ref="AP184:AQ184"/>
    <mergeCell ref="AP187:AQ187"/>
    <mergeCell ref="AP185:AQ185"/>
    <mergeCell ref="AR24:AS24"/>
    <mergeCell ref="AR30:AS30"/>
    <mergeCell ref="AR44:AS44"/>
    <mergeCell ref="AR60:AS60"/>
    <mergeCell ref="AR67:AS67"/>
    <mergeCell ref="AR74:AS74"/>
    <mergeCell ref="AR25:AS26"/>
    <mergeCell ref="AR31:AS42"/>
    <mergeCell ref="AR61:AS65"/>
    <mergeCell ref="AR68:AS72"/>
    <mergeCell ref="AR75:AS82"/>
    <mergeCell ref="AR45:AS58"/>
    <mergeCell ref="AH30:AQ30"/>
    <mergeCell ref="AM128:AQ128"/>
    <mergeCell ref="AM100:AQ100"/>
    <mergeCell ref="AM101:AQ101"/>
    <mergeCell ref="AH46:AP46"/>
    <mergeCell ref="AH40:AL40"/>
    <mergeCell ref="AM40:AP40"/>
    <mergeCell ref="AH41:AL41"/>
    <mergeCell ref="AM41:AP41"/>
    <mergeCell ref="AH44:AL44"/>
    <mergeCell ref="AM44:AQ44"/>
    <mergeCell ref="AH45:AL45"/>
    <mergeCell ref="AM45:AQ45"/>
    <mergeCell ref="AM72:AQ72"/>
    <mergeCell ref="AH118:AL118"/>
    <mergeCell ref="AM118:AQ118"/>
    <mergeCell ref="AH80:AP80"/>
    <mergeCell ref="AH60:AL60"/>
    <mergeCell ref="AM60:AQ60"/>
    <mergeCell ref="AM67:AQ67"/>
    <mergeCell ref="AH105:AL105"/>
    <mergeCell ref="AM42:AP42"/>
    <mergeCell ref="B4:G4"/>
    <mergeCell ref="H4:W4"/>
    <mergeCell ref="H6:K6"/>
    <mergeCell ref="T6:W6"/>
    <mergeCell ref="C8:G8"/>
    <mergeCell ref="C9:G9"/>
    <mergeCell ref="T8:W8"/>
    <mergeCell ref="T9:W9"/>
    <mergeCell ref="X8:AQ8"/>
    <mergeCell ref="X9:AQ9"/>
    <mergeCell ref="H8:S8"/>
    <mergeCell ref="H9:S9"/>
    <mergeCell ref="AF6:AI6"/>
    <mergeCell ref="F54:K54"/>
    <mergeCell ref="M54:R54"/>
    <mergeCell ref="F56:K56"/>
    <mergeCell ref="AH38:AL38"/>
    <mergeCell ref="AM38:AP38"/>
    <mergeCell ref="B35:AB36"/>
    <mergeCell ref="AH35:AL35"/>
    <mergeCell ref="AM35:AQ35"/>
    <mergeCell ref="AH36:AL36"/>
    <mergeCell ref="AM36:AP36"/>
    <mergeCell ref="B37:AB38"/>
    <mergeCell ref="AH37:AL37"/>
    <mergeCell ref="AM37:AQ37"/>
    <mergeCell ref="AH52:AP52"/>
    <mergeCell ref="AH47:AP47"/>
    <mergeCell ref="F47:K47"/>
    <mergeCell ref="M47:R47"/>
    <mergeCell ref="F48:K48"/>
    <mergeCell ref="AH56:AP56"/>
    <mergeCell ref="AH51:AP51"/>
    <mergeCell ref="AC20:AG20"/>
    <mergeCell ref="AC21:AG21"/>
    <mergeCell ref="AC22:AG22"/>
    <mergeCell ref="AM18:AQ18"/>
    <mergeCell ref="M20:R20"/>
    <mergeCell ref="T20:U20"/>
    <mergeCell ref="L6:S6"/>
    <mergeCell ref="X6:AE6"/>
    <mergeCell ref="AJ6:AQ6"/>
    <mergeCell ref="T7:W7"/>
    <mergeCell ref="X7:AQ7"/>
    <mergeCell ref="I7:S7"/>
    <mergeCell ref="F15:K15"/>
    <mergeCell ref="M15:R15"/>
    <mergeCell ref="T15:U15"/>
    <mergeCell ref="AM15:AP15"/>
    <mergeCell ref="C7:G7"/>
    <mergeCell ref="F20:K20"/>
    <mergeCell ref="AH18:AL18"/>
    <mergeCell ref="AH19:AQ19"/>
    <mergeCell ref="AH20:AQ20"/>
    <mergeCell ref="AC19:AG19"/>
    <mergeCell ref="AH90:AL90"/>
    <mergeCell ref="AM88:AQ88"/>
    <mergeCell ref="AM89:AQ89"/>
    <mergeCell ref="AH16:AL16"/>
    <mergeCell ref="AM16:AP16"/>
    <mergeCell ref="AH31:AL31"/>
    <mergeCell ref="AM31:AQ31"/>
    <mergeCell ref="AH22:AQ22"/>
    <mergeCell ref="AH24:AL24"/>
    <mergeCell ref="AM24:AQ24"/>
    <mergeCell ref="AH25:AL25"/>
    <mergeCell ref="AM25:AQ25"/>
    <mergeCell ref="AM39:AP39"/>
    <mergeCell ref="AM33:AQ33"/>
    <mergeCell ref="AM69:AQ69"/>
    <mergeCell ref="AM75:AQ75"/>
    <mergeCell ref="AM86:AQ86"/>
    <mergeCell ref="AH21:AQ21"/>
    <mergeCell ref="AH42:AL42"/>
    <mergeCell ref="AM32:AQ32"/>
    <mergeCell ref="AH50:AP50"/>
    <mergeCell ref="AH39:AL39"/>
    <mergeCell ref="F79:K79"/>
    <mergeCell ref="N79:O79"/>
    <mergeCell ref="AH63:AL63"/>
    <mergeCell ref="L79:M79"/>
    <mergeCell ref="AC78:AG78"/>
    <mergeCell ref="AC79:AG79"/>
    <mergeCell ref="AH116:AL116"/>
    <mergeCell ref="AH106:AQ106"/>
    <mergeCell ref="AH107:AQ107"/>
    <mergeCell ref="AH108:AQ109"/>
    <mergeCell ref="AC106:AG106"/>
    <mergeCell ref="AM102:AQ102"/>
    <mergeCell ref="AH111:AL111"/>
    <mergeCell ref="AM111:AQ111"/>
    <mergeCell ref="AH102:AL102"/>
    <mergeCell ref="AM105:AQ105"/>
    <mergeCell ref="AC108:AG109"/>
    <mergeCell ref="G103:AG103"/>
    <mergeCell ref="AH101:AL101"/>
    <mergeCell ref="G102:AG102"/>
    <mergeCell ref="B99:AG99"/>
    <mergeCell ref="B102:F102"/>
    <mergeCell ref="AH88:AL88"/>
    <mergeCell ref="AH89:AL89"/>
    <mergeCell ref="AM139:AQ139"/>
    <mergeCell ref="AC140:AG140"/>
    <mergeCell ref="AH140:AL140"/>
    <mergeCell ref="X131:AB131"/>
    <mergeCell ref="X132:AB132"/>
    <mergeCell ref="AM119:AQ119"/>
    <mergeCell ref="AM132:AQ132"/>
    <mergeCell ref="AM134:AQ134"/>
    <mergeCell ref="X139:AB139"/>
    <mergeCell ref="X133:AB133"/>
    <mergeCell ref="AC133:AG133"/>
    <mergeCell ref="AH133:AL133"/>
    <mergeCell ref="AM133:AQ133"/>
    <mergeCell ref="X134:AB134"/>
    <mergeCell ref="AC132:AG132"/>
    <mergeCell ref="AH132:AL132"/>
    <mergeCell ref="AH119:AL119"/>
    <mergeCell ref="AM130:AQ130"/>
    <mergeCell ref="AM138:AQ138"/>
    <mergeCell ref="AH130:AL130"/>
    <mergeCell ref="AM140:AQ140"/>
    <mergeCell ref="AC139:AG139"/>
    <mergeCell ref="AH57:AP57"/>
    <mergeCell ref="AB61:AC61"/>
    <mergeCell ref="N61:S61"/>
    <mergeCell ref="AH58:AP58"/>
    <mergeCell ref="AH79:AP79"/>
    <mergeCell ref="AC54:AG54"/>
    <mergeCell ref="AH62:AL62"/>
    <mergeCell ref="AM62:AQ62"/>
    <mergeCell ref="AM63:AQ63"/>
    <mergeCell ref="AH81:AP81"/>
    <mergeCell ref="U61:Z61"/>
    <mergeCell ref="AH67:AL67"/>
    <mergeCell ref="AH82:AP82"/>
    <mergeCell ref="AH14:AL14"/>
    <mergeCell ref="AM14:AP14"/>
    <mergeCell ref="AH15:AL15"/>
    <mergeCell ref="AH69:AL69"/>
    <mergeCell ref="AM70:AQ70"/>
    <mergeCell ref="AH78:AP78"/>
    <mergeCell ref="AH26:AL26"/>
    <mergeCell ref="AM26:AQ26"/>
    <mergeCell ref="AC46:AG46"/>
    <mergeCell ref="AC55:AG55"/>
    <mergeCell ref="AC56:AG56"/>
    <mergeCell ref="AC57:AG57"/>
    <mergeCell ref="AC58:AG58"/>
    <mergeCell ref="AC47:AG47"/>
    <mergeCell ref="AC48:AG48"/>
    <mergeCell ref="AC49:AG49"/>
    <mergeCell ref="AC50:AG50"/>
    <mergeCell ref="AC51:AG51"/>
    <mergeCell ref="AC52:AG52"/>
    <mergeCell ref="AC53:AG53"/>
    <mergeCell ref="T98:U98"/>
    <mergeCell ref="AH70:AL70"/>
    <mergeCell ref="AC107:AG107"/>
    <mergeCell ref="F106:K106"/>
    <mergeCell ref="AH71:AL71"/>
    <mergeCell ref="B101:F101"/>
    <mergeCell ref="AH99:AQ99"/>
    <mergeCell ref="B100:F100"/>
    <mergeCell ref="AH100:AL100"/>
    <mergeCell ref="F80:K80"/>
    <mergeCell ref="M80:R80"/>
    <mergeCell ref="AH75:AL75"/>
    <mergeCell ref="AM90:AQ90"/>
    <mergeCell ref="AH84:AL84"/>
    <mergeCell ref="AH74:AL74"/>
    <mergeCell ref="AM74:AQ74"/>
    <mergeCell ref="B103:F103"/>
    <mergeCell ref="AH103:AL103"/>
    <mergeCell ref="F98:K98"/>
    <mergeCell ref="M98:R98"/>
    <mergeCell ref="M106:R106"/>
    <mergeCell ref="T106:U106"/>
    <mergeCell ref="AC77:AG77"/>
    <mergeCell ref="G100:AG100"/>
    <mergeCell ref="X141:AB141"/>
    <mergeCell ref="AC141:AG141"/>
    <mergeCell ref="AH141:AL141"/>
    <mergeCell ref="AH131:AL131"/>
    <mergeCell ref="AC134:AG134"/>
    <mergeCell ref="AH134:AL134"/>
    <mergeCell ref="AH138:AL138"/>
    <mergeCell ref="AH128:AL128"/>
    <mergeCell ref="AC131:AG131"/>
    <mergeCell ref="X140:AB140"/>
    <mergeCell ref="E190:F190"/>
    <mergeCell ref="G179:S179"/>
    <mergeCell ref="G180:S180"/>
    <mergeCell ref="G181:S181"/>
    <mergeCell ref="G182:S182"/>
    <mergeCell ref="G183:S183"/>
    <mergeCell ref="G185:S185"/>
    <mergeCell ref="G184:S184"/>
    <mergeCell ref="G217:S217"/>
    <mergeCell ref="G213:S213"/>
    <mergeCell ref="G192:S192"/>
    <mergeCell ref="G196:S196"/>
    <mergeCell ref="G193:S193"/>
    <mergeCell ref="G194:S194"/>
    <mergeCell ref="G195:S195"/>
    <mergeCell ref="E191:F191"/>
    <mergeCell ref="E186:F186"/>
    <mergeCell ref="E184:F184"/>
    <mergeCell ref="E185:F185"/>
    <mergeCell ref="E182:F182"/>
    <mergeCell ref="G198:S198"/>
    <mergeCell ref="T217:V217"/>
    <mergeCell ref="X217:Z217"/>
    <mergeCell ref="E214:F214"/>
    <mergeCell ref="E215:F215"/>
    <mergeCell ref="G214:S214"/>
    <mergeCell ref="T214:V214"/>
    <mergeCell ref="X214:Z214"/>
    <mergeCell ref="G215:S215"/>
    <mergeCell ref="T215:V215"/>
    <mergeCell ref="X215:Z215"/>
    <mergeCell ref="G216:S216"/>
    <mergeCell ref="T216:V216"/>
    <mergeCell ref="X216:Z216"/>
    <mergeCell ref="T213:V213"/>
    <mergeCell ref="X213:Z213"/>
    <mergeCell ref="G197:S197"/>
    <mergeCell ref="G186:S186"/>
    <mergeCell ref="G187:S187"/>
    <mergeCell ref="G188:S188"/>
    <mergeCell ref="G189:S189"/>
    <mergeCell ref="E231:F231"/>
    <mergeCell ref="E222:F222"/>
    <mergeCell ref="E223:F223"/>
    <mergeCell ref="G224:S224"/>
    <mergeCell ref="T224:V224"/>
    <mergeCell ref="G225:S225"/>
    <mergeCell ref="T225:V225"/>
    <mergeCell ref="E227:F227"/>
    <mergeCell ref="E228:F228"/>
    <mergeCell ref="E229:F229"/>
    <mergeCell ref="E230:F230"/>
    <mergeCell ref="E224:F224"/>
    <mergeCell ref="E225:F225"/>
    <mergeCell ref="E226:F226"/>
    <mergeCell ref="G227:S227"/>
    <mergeCell ref="T227:V227"/>
    <mergeCell ref="G199:S199"/>
    <mergeCell ref="AK196:AO196"/>
    <mergeCell ref="AK197:AO197"/>
    <mergeCell ref="AK198:AO198"/>
    <mergeCell ref="T196:V196"/>
    <mergeCell ref="X196:Z196"/>
    <mergeCell ref="T197:V197"/>
    <mergeCell ref="X197:Z197"/>
    <mergeCell ref="AA192:AJ192"/>
    <mergeCell ref="AA199:AJ199"/>
    <mergeCell ref="AK195:AO195"/>
    <mergeCell ref="X198:Z198"/>
    <mergeCell ref="T199:V199"/>
    <mergeCell ref="X199:Z199"/>
    <mergeCell ref="T198:V198"/>
    <mergeCell ref="AK199:AO199"/>
    <mergeCell ref="AK200:AO200"/>
    <mergeCell ref="T200:V200"/>
    <mergeCell ref="G210:S210"/>
    <mergeCell ref="T210:V210"/>
    <mergeCell ref="X210:Z210"/>
    <mergeCell ref="G211:S211"/>
    <mergeCell ref="T211:V211"/>
    <mergeCell ref="X211:Z211"/>
    <mergeCell ref="AA208:AJ208"/>
    <mergeCell ref="X200:Z200"/>
    <mergeCell ref="G208:S208"/>
    <mergeCell ref="T208:Z208"/>
    <mergeCell ref="G209:S209"/>
    <mergeCell ref="T209:V209"/>
    <mergeCell ref="X209:Z209"/>
    <mergeCell ref="G200:S200"/>
    <mergeCell ref="AA200:AJ200"/>
    <mergeCell ref="AR6:AS6"/>
    <mergeCell ref="AR13:AS13"/>
    <mergeCell ref="AR18:AS18"/>
    <mergeCell ref="AR7:AS9"/>
    <mergeCell ref="AR14:AS16"/>
    <mergeCell ref="AR19:AS22"/>
    <mergeCell ref="AR152:AS152"/>
    <mergeCell ref="AP157:AQ157"/>
    <mergeCell ref="AR157:AS157"/>
    <mergeCell ref="AR145:AS145"/>
    <mergeCell ref="AR146:AS146"/>
    <mergeCell ref="AP147:AQ147"/>
    <mergeCell ref="AP148:AQ148"/>
    <mergeCell ref="AR149:AS149"/>
    <mergeCell ref="AP149:AQ149"/>
    <mergeCell ref="AH54:AP54"/>
    <mergeCell ref="AH55:AP55"/>
    <mergeCell ref="AM71:AQ71"/>
    <mergeCell ref="AH72:AL72"/>
    <mergeCell ref="AH77:AP77"/>
    <mergeCell ref="AH151:AJ151"/>
    <mergeCell ref="AH152:AJ152"/>
    <mergeCell ref="AH153:AJ153"/>
    <mergeCell ref="AK153:AO153"/>
    <mergeCell ref="AK188:AO188"/>
    <mergeCell ref="AK189:AO189"/>
    <mergeCell ref="AK190:AO190"/>
    <mergeCell ref="AK192:AO192"/>
    <mergeCell ref="AK193:AO193"/>
    <mergeCell ref="AK194:AO194"/>
    <mergeCell ref="AK186:AO186"/>
    <mergeCell ref="AK187:AO187"/>
    <mergeCell ref="AA177:AJ177"/>
    <mergeCell ref="AA178:AJ178"/>
    <mergeCell ref="AA179:AJ179"/>
    <mergeCell ref="AA180:AJ180"/>
    <mergeCell ref="AA181:AJ181"/>
    <mergeCell ref="AA182:AJ182"/>
    <mergeCell ref="AA183:AJ183"/>
    <mergeCell ref="AA184:AJ184"/>
    <mergeCell ref="AA185:AJ185"/>
    <mergeCell ref="AK180:AO180"/>
    <mergeCell ref="AK181:AO181"/>
    <mergeCell ref="AK182:AO182"/>
    <mergeCell ref="AK183:AO183"/>
    <mergeCell ref="AK184:AO184"/>
    <mergeCell ref="AK185:AO185"/>
    <mergeCell ref="AK191:AO191"/>
    <mergeCell ref="AK152:AO152"/>
    <mergeCell ref="AP152:AQ152"/>
    <mergeCell ref="E154:G154"/>
    <mergeCell ref="H154:I154"/>
    <mergeCell ref="J154:L154"/>
    <mergeCell ref="M154:R154"/>
    <mergeCell ref="S154:V154"/>
    <mergeCell ref="W154:Y154"/>
    <mergeCell ref="Z154:AC154"/>
    <mergeCell ref="W152:Y152"/>
    <mergeCell ref="Z152:AC152"/>
    <mergeCell ref="M152:R152"/>
    <mergeCell ref="S152:V152"/>
    <mergeCell ref="AD152:AF152"/>
    <mergeCell ref="AD153:AF153"/>
    <mergeCell ref="J153:L153"/>
    <mergeCell ref="S153:V153"/>
    <mergeCell ref="W153:Y153"/>
    <mergeCell ref="Z153:AC153"/>
    <mergeCell ref="M153:R153"/>
    <mergeCell ref="AP153:AQ153"/>
    <mergeCell ref="H153:I153"/>
    <mergeCell ref="S157:V157"/>
    <mergeCell ref="W157:Y157"/>
    <mergeCell ref="Z157:AC157"/>
    <mergeCell ref="AD157:AF157"/>
    <mergeCell ref="AH157:AJ157"/>
    <mergeCell ref="AK157:AO157"/>
    <mergeCell ref="AK155:AO155"/>
    <mergeCell ref="AP155:AQ155"/>
    <mergeCell ref="AR155:AS155"/>
    <mergeCell ref="H156:I156"/>
    <mergeCell ref="J156:L156"/>
    <mergeCell ref="M156:R156"/>
    <mergeCell ref="S156:V156"/>
    <mergeCell ref="W156:Y156"/>
    <mergeCell ref="Z156:AC156"/>
    <mergeCell ref="AD156:AF156"/>
    <mergeCell ref="AD155:AF155"/>
    <mergeCell ref="AH155:AJ155"/>
    <mergeCell ref="AC80:AG80"/>
    <mergeCell ref="AC81:AG81"/>
    <mergeCell ref="AC82:AG82"/>
    <mergeCell ref="AR178:AS178"/>
    <mergeCell ref="AR179:AS179"/>
    <mergeCell ref="AR180:AS180"/>
    <mergeCell ref="AR181:AS181"/>
    <mergeCell ref="AH156:AJ156"/>
    <mergeCell ref="AK156:AO156"/>
    <mergeCell ref="AP156:AQ156"/>
    <mergeCell ref="AR156:AS156"/>
    <mergeCell ref="AK154:AO154"/>
    <mergeCell ref="AP154:AQ154"/>
    <mergeCell ref="AR154:AS154"/>
    <mergeCell ref="AD154:AF154"/>
    <mergeCell ref="AH154:AJ154"/>
    <mergeCell ref="AD150:AF150"/>
    <mergeCell ref="AH150:AJ150"/>
    <mergeCell ref="AK150:AO150"/>
    <mergeCell ref="AP150:AQ150"/>
    <mergeCell ref="AK151:AO151"/>
    <mergeCell ref="AP151:AQ151"/>
    <mergeCell ref="AD149:AF149"/>
    <mergeCell ref="AH149:AJ149"/>
    <mergeCell ref="AR190:AS190"/>
    <mergeCell ref="AR211:AS211"/>
    <mergeCell ref="AR212:AS212"/>
    <mergeCell ref="AR213:AS213"/>
    <mergeCell ref="AR214:AS214"/>
    <mergeCell ref="AR215:AS215"/>
    <mergeCell ref="AR216:AS216"/>
    <mergeCell ref="AR191:AS191"/>
    <mergeCell ref="AR192:AS192"/>
    <mergeCell ref="AR193:AS193"/>
    <mergeCell ref="AR194:AS194"/>
    <mergeCell ref="AR195:AS195"/>
    <mergeCell ref="AR196:AS196"/>
    <mergeCell ref="AR197:AS197"/>
    <mergeCell ref="AR198:AS198"/>
    <mergeCell ref="AR199:AS199"/>
    <mergeCell ref="AR226:AS226"/>
    <mergeCell ref="AR227:AS227"/>
    <mergeCell ref="AR228:AS228"/>
    <mergeCell ref="AR229:AS229"/>
    <mergeCell ref="AR230:AS230"/>
    <mergeCell ref="AR231:AS231"/>
    <mergeCell ref="D1:E2"/>
    <mergeCell ref="B1:C2"/>
    <mergeCell ref="F1:G2"/>
    <mergeCell ref="AH2:AS2"/>
    <mergeCell ref="AC2:AG2"/>
    <mergeCell ref="AR217:AS217"/>
    <mergeCell ref="AR218:AS218"/>
    <mergeCell ref="AR219:AS219"/>
    <mergeCell ref="AR220:AS220"/>
    <mergeCell ref="AR221:AS221"/>
    <mergeCell ref="AR222:AS222"/>
    <mergeCell ref="AR223:AS223"/>
    <mergeCell ref="AR224:AS224"/>
    <mergeCell ref="AR225:AS225"/>
    <mergeCell ref="AR200:AS200"/>
    <mergeCell ref="AR209:AS209"/>
    <mergeCell ref="AR210:AS210"/>
    <mergeCell ref="AR189:AS189"/>
  </mergeCells>
  <phoneticPr fontId="11"/>
  <conditionalFormatting sqref="AH77:AP78 AM84:AQ84 AM86:AQ86 AM97:AQ97 AM105:AQ105 AM111:AQ111 AM116:AQ116 AM118:AQ119 AC131:AG134 AM136:AQ136 AC139:AG141 AM138:AQ141 AM88:AQ90 E178:F200 T178:T200 AK209:AK231 AP209:AP231 AK146:AQ146 S146:AD146 H146:I146 H147 Z147 AP147:AQ147 AM128:AQ128 AM130:AQ134 AM95:AQ95 AH106:AQ109 AH19:AQ19 AM25:AQ25 AM31:AQ31 AM45:AQ45 AK178:AQ200 AH101:AQ103 AA178:AA200 AH2 W147 AH80:AP82 M146 AK147:AO152 B101:G103 S147:V156 W149:W152 AG146:AG156 W178:X200">
    <cfRule type="containsBlanks" dxfId="152" priority="397">
      <formula>LEN(TRIM(B2))=0</formula>
    </cfRule>
  </conditionalFormatting>
  <conditionalFormatting sqref="L6 X6 AJ6">
    <cfRule type="containsBlanks" dxfId="151" priority="407">
      <formula>LEN(TRIM(L6))=0</formula>
    </cfRule>
  </conditionalFormatting>
  <conditionalFormatting sqref="AM14:AP15">
    <cfRule type="containsBlanks" dxfId="150" priority="406">
      <formula>LEN(TRIM(AM14))=0</formula>
    </cfRule>
  </conditionalFormatting>
  <conditionalFormatting sqref="AM18:AQ18 AH20:AQ22 AM26:AQ26 AM24:AQ24">
    <cfRule type="containsBlanks" dxfId="149" priority="405">
      <formula>LEN(TRIM(AH18))=0</formula>
    </cfRule>
  </conditionalFormatting>
  <conditionalFormatting sqref="AH30 AM32:AQ33">
    <cfRule type="containsBlanks" dxfId="148" priority="404">
      <formula>LEN(TRIM(AH30))=0</formula>
    </cfRule>
  </conditionalFormatting>
  <conditionalFormatting sqref="AM35:AQ35 AM36:AP36 AM37:AQ37 AM38:AP38">
    <cfRule type="containsBlanks" dxfId="147" priority="403">
      <formula>LEN(TRIM(AM35))=0</formula>
    </cfRule>
  </conditionalFormatting>
  <conditionalFormatting sqref="AM44:AQ44">
    <cfRule type="containsBlanks" dxfId="146" priority="402">
      <formula>LEN(TRIM(AM44))=0</formula>
    </cfRule>
  </conditionalFormatting>
  <conditionalFormatting sqref="AH46:AP49 AH58:AP58 AH51:AP56">
    <cfRule type="containsBlanks" dxfId="145" priority="400">
      <formula>LEN(TRIM(AH46))=0</formula>
    </cfRule>
    <cfRule type="timePeriod" dxfId="144" priority="401" timePeriod="yesterday">
      <formula>FLOOR(AH46,1)=TODAY()-1</formula>
    </cfRule>
  </conditionalFormatting>
  <conditionalFormatting sqref="AM60:AQ60">
    <cfRule type="containsBlanks" dxfId="143" priority="399">
      <formula>LEN(TRIM(AM60))=0</formula>
    </cfRule>
  </conditionalFormatting>
  <conditionalFormatting sqref="AM67:AQ67 AM74:AQ75 AM69:AQ72 AM62:AQ63">
    <cfRule type="containsBlanks" dxfId="142" priority="398">
      <formula>LEN(TRIM(AM62))=0</formula>
    </cfRule>
  </conditionalFormatting>
  <conditionalFormatting sqref="I7">
    <cfRule type="containsBlanks" dxfId="141" priority="381">
      <formula>LEN(TRIM(I7))=0</formula>
    </cfRule>
  </conditionalFormatting>
  <conditionalFormatting sqref="G178:S200">
    <cfRule type="containsBlanks" dxfId="140" priority="304">
      <formula>LEN(TRIM(G178))=0</formula>
    </cfRule>
  </conditionalFormatting>
  <conditionalFormatting sqref="AA223:AA226">
    <cfRule type="containsBlanks" dxfId="139" priority="297">
      <formula>LEN(TRIM(AA223))=0</formula>
    </cfRule>
  </conditionalFormatting>
  <conditionalFormatting sqref="H4">
    <cfRule type="containsBlanks" dxfId="138" priority="291">
      <formula>LEN(TRIM(H4))=0</formula>
    </cfRule>
  </conditionalFormatting>
  <conditionalFormatting sqref="AA223:AA226">
    <cfRule type="containsBlanks" dxfId="137" priority="289">
      <formula>LEN(TRIM(AA223))=0</formula>
    </cfRule>
  </conditionalFormatting>
  <conditionalFormatting sqref="E223:F226">
    <cfRule type="containsBlanks" dxfId="136" priority="279">
      <formula>LEN(TRIM(E223))=0</formula>
    </cfRule>
  </conditionalFormatting>
  <conditionalFormatting sqref="G223:S226">
    <cfRule type="containsBlanks" dxfId="135" priority="278">
      <formula>LEN(TRIM(G223))=0</formula>
    </cfRule>
  </conditionalFormatting>
  <conditionalFormatting sqref="Z146:Z147">
    <cfRule type="containsBlanks" dxfId="134" priority="239">
      <formula>LEN(TRIM(Z146))=0</formula>
    </cfRule>
  </conditionalFormatting>
  <conditionalFormatting sqref="AD146">
    <cfRule type="containsBlanks" dxfId="133" priority="238">
      <formula>LEN(TRIM(AD146))=0</formula>
    </cfRule>
  </conditionalFormatting>
  <conditionalFormatting sqref="AH146 AH148">
    <cfRule type="containsBlanks" dxfId="132" priority="186">
      <formula>LEN(TRIM(AH146))=0</formula>
    </cfRule>
  </conditionalFormatting>
  <conditionalFormatting sqref="AH146 AH148">
    <cfRule type="containsBlanks" dxfId="131" priority="185">
      <formula>LEN(TRIM(AH146))=0</formula>
    </cfRule>
  </conditionalFormatting>
  <conditionalFormatting sqref="H148 AD148 AP148:AQ148 Z148:Z152 M148:M152 H150">
    <cfRule type="containsBlanks" dxfId="130" priority="184">
      <formula>LEN(TRIM(H148))=0</formula>
    </cfRule>
  </conditionalFormatting>
  <conditionalFormatting sqref="Z148:Z152">
    <cfRule type="containsBlanks" dxfId="129" priority="183">
      <formula>LEN(TRIM(Z148))=0</formula>
    </cfRule>
  </conditionalFormatting>
  <conditionalFormatting sqref="AD148">
    <cfRule type="containsBlanks" dxfId="128" priority="182">
      <formula>LEN(TRIM(AD148))=0</formula>
    </cfRule>
  </conditionalFormatting>
  <conditionalFormatting sqref="H149:I149 AP149:AQ150">
    <cfRule type="containsBlanks" dxfId="127" priority="179">
      <formula>LEN(TRIM(H149))=0</formula>
    </cfRule>
  </conditionalFormatting>
  <conditionalFormatting sqref="H151 AP151:AQ151">
    <cfRule type="containsBlanks" dxfId="126" priority="173">
      <formula>LEN(TRIM(H151))=0</formula>
    </cfRule>
  </conditionalFormatting>
  <conditionalFormatting sqref="AH153:AH157">
    <cfRule type="containsBlanks" dxfId="125" priority="157">
      <formula>LEN(TRIM(AH153))=0</formula>
    </cfRule>
  </conditionalFormatting>
  <conditionalFormatting sqref="AP152:AQ152 H152:L152">
    <cfRule type="containsBlanks" dxfId="124" priority="168">
      <formula>LEN(TRIM(H152))=0</formula>
    </cfRule>
  </conditionalFormatting>
  <conditionalFormatting sqref="AK155:AQ155 S157:AD157 AG157 H156:M157 W153:AC155 AP153:AQ154 W156:AD156 H153:L155 AK157:AQ157 AP156:AQ156">
    <cfRule type="containsBlanks" dxfId="123" priority="162">
      <formula>LEN(TRIM(H153))=0</formula>
    </cfRule>
  </conditionalFormatting>
  <conditionalFormatting sqref="Z153:Z157">
    <cfRule type="containsBlanks" dxfId="122" priority="161">
      <formula>LEN(TRIM(Z153))=0</formula>
    </cfRule>
  </conditionalFormatting>
  <conditionalFormatting sqref="AD156:AD157">
    <cfRule type="containsBlanks" dxfId="121" priority="160">
      <formula>LEN(TRIM(AD156))=0</formula>
    </cfRule>
  </conditionalFormatting>
  <conditionalFormatting sqref="AH153:AH157">
    <cfRule type="containsBlanks" dxfId="120" priority="158">
      <formula>LEN(TRIM(AH153))=0</formula>
    </cfRule>
  </conditionalFormatting>
  <conditionalFormatting sqref="AD155">
    <cfRule type="containsBlanks" dxfId="119" priority="156">
      <formula>LEN(TRIM(AD155))=0</formula>
    </cfRule>
  </conditionalFormatting>
  <conditionalFormatting sqref="AD155">
    <cfRule type="containsBlanks" dxfId="118" priority="155">
      <formula>LEN(TRIM(AD155))=0</formula>
    </cfRule>
  </conditionalFormatting>
  <conditionalFormatting sqref="AD154">
    <cfRule type="containsBlanks" dxfId="117" priority="154">
      <formula>LEN(TRIM(AD154))=0</formula>
    </cfRule>
  </conditionalFormatting>
  <conditionalFormatting sqref="AD154">
    <cfRule type="containsBlanks" dxfId="116" priority="153">
      <formula>LEN(TRIM(AD154))=0</formula>
    </cfRule>
  </conditionalFormatting>
  <conditionalFormatting sqref="AD149 AD151:AD152">
    <cfRule type="containsBlanks" dxfId="115" priority="152">
      <formula>LEN(TRIM(AD149))=0</formula>
    </cfRule>
  </conditionalFormatting>
  <conditionalFormatting sqref="AD149 AD151:AD152">
    <cfRule type="containsBlanks" dxfId="114" priority="151">
      <formula>LEN(TRIM(AD149))=0</formula>
    </cfRule>
  </conditionalFormatting>
  <conditionalFormatting sqref="AH149 AH151:AH152">
    <cfRule type="containsBlanks" dxfId="113" priority="150">
      <formula>LEN(TRIM(AH149))=0</formula>
    </cfRule>
  </conditionalFormatting>
  <conditionalFormatting sqref="AH149 AH151:AH152">
    <cfRule type="containsBlanks" dxfId="112" priority="149">
      <formula>LEN(TRIM(AH149))=0</formula>
    </cfRule>
  </conditionalFormatting>
  <conditionalFormatting sqref="AR146:AS148">
    <cfRule type="containsBlanks" dxfId="111" priority="142">
      <formula>LEN(TRIM(AR146))=0</formula>
    </cfRule>
  </conditionalFormatting>
  <conditionalFormatting sqref="AR149:AS151">
    <cfRule type="containsBlanks" dxfId="110" priority="139">
      <formula>LEN(TRIM(AR149))=0</formula>
    </cfRule>
  </conditionalFormatting>
  <conditionalFormatting sqref="AR152:AS152">
    <cfRule type="containsBlanks" dxfId="109" priority="138">
      <formula>LEN(TRIM(AR152))=0</formula>
    </cfRule>
  </conditionalFormatting>
  <conditionalFormatting sqref="AR153:AS157">
    <cfRule type="containsBlanks" dxfId="108" priority="137">
      <formula>LEN(TRIM(AR153))=0</formula>
    </cfRule>
  </conditionalFormatting>
  <conditionalFormatting sqref="AR209:AR231">
    <cfRule type="containsBlanks" dxfId="107" priority="136">
      <formula>LEN(TRIM(AR209))=0</formula>
    </cfRule>
  </conditionalFormatting>
  <conditionalFormatting sqref="AR7">
    <cfRule type="containsBlanks" dxfId="106" priority="135">
      <formula>LEN(TRIM(AR7))=0</formula>
    </cfRule>
  </conditionalFormatting>
  <conditionalFormatting sqref="AR61">
    <cfRule type="containsBlanks" dxfId="105" priority="133">
      <formula>LEN(TRIM(AR61))=0</formula>
    </cfRule>
  </conditionalFormatting>
  <conditionalFormatting sqref="AR68">
    <cfRule type="containsBlanks" dxfId="104" priority="132">
      <formula>LEN(TRIM(AR68))=0</formula>
    </cfRule>
  </conditionalFormatting>
  <conditionalFormatting sqref="AR14">
    <cfRule type="containsBlanks" dxfId="103" priority="124">
      <formula>LEN(TRIM(AR14))=0</formula>
    </cfRule>
  </conditionalFormatting>
  <conditionalFormatting sqref="AR178:AS200">
    <cfRule type="containsBlanks" dxfId="102" priority="123">
      <formula>LEN(TRIM(AR178))=0</formula>
    </cfRule>
  </conditionalFormatting>
  <conditionalFormatting sqref="AR137:AS141">
    <cfRule type="containsBlanks" dxfId="101" priority="408">
      <formula>LEN(TRIM(AR137))=0</formula>
    </cfRule>
  </conditionalFormatting>
  <conditionalFormatting sqref="AR129:AS134">
    <cfRule type="containsBlanks" dxfId="100" priority="118">
      <formula>LEN(TRIM(AR129))=0</formula>
    </cfRule>
  </conditionalFormatting>
  <conditionalFormatting sqref="AR19:AS22">
    <cfRule type="containsBlanks" dxfId="99" priority="117">
      <formula>LEN(TRIM(AR19))=0</formula>
    </cfRule>
  </conditionalFormatting>
  <conditionalFormatting sqref="AR25:AS26">
    <cfRule type="containsBlanks" dxfId="98" priority="116">
      <formula>LEN(TRIM(AR25))=0</formula>
    </cfRule>
  </conditionalFormatting>
  <conditionalFormatting sqref="AR31:AS42">
    <cfRule type="containsBlanks" dxfId="97" priority="114">
      <formula>LEN(TRIM(AR31))=0</formula>
    </cfRule>
  </conditionalFormatting>
  <conditionalFormatting sqref="AR45:AS58">
    <cfRule type="containsBlanks" dxfId="96" priority="113">
      <formula>LEN(TRIM(AR45))=0</formula>
    </cfRule>
  </conditionalFormatting>
  <conditionalFormatting sqref="AR75:AS82">
    <cfRule type="containsBlanks" dxfId="95" priority="112">
      <formula>LEN(TRIM(AR75))=0</formula>
    </cfRule>
  </conditionalFormatting>
  <conditionalFormatting sqref="AR85:AS90">
    <cfRule type="containsBlanks" dxfId="94" priority="111">
      <formula>LEN(TRIM(AR85))=0</formula>
    </cfRule>
  </conditionalFormatting>
  <conditionalFormatting sqref="AR95:AS95">
    <cfRule type="containsBlanks" dxfId="93" priority="110">
      <formula>LEN(TRIM(AR95))=0</formula>
    </cfRule>
  </conditionalFormatting>
  <conditionalFormatting sqref="AR98:AS103">
    <cfRule type="containsBlanks" dxfId="92" priority="109">
      <formula>LEN(TRIM(AR98))=0</formula>
    </cfRule>
  </conditionalFormatting>
  <conditionalFormatting sqref="AR106:AS109">
    <cfRule type="containsBlanks" dxfId="91" priority="108">
      <formula>LEN(TRIM(AR106))=0</formula>
    </cfRule>
  </conditionalFormatting>
  <conditionalFormatting sqref="AR112">
    <cfRule type="containsBlanks" dxfId="90" priority="107">
      <formula>LEN(TRIM(AR112))=0</formula>
    </cfRule>
  </conditionalFormatting>
  <conditionalFormatting sqref="BU5">
    <cfRule type="expression" dxfId="89" priority="106">
      <formula>_xlfn.ISFORMULA(BU5)</formula>
    </cfRule>
  </conditionalFormatting>
  <conditionalFormatting sqref="BU12">
    <cfRule type="expression" dxfId="88" priority="105">
      <formula>_xlfn.ISFORMULA(BU12)</formula>
    </cfRule>
  </conditionalFormatting>
  <conditionalFormatting sqref="BU19">
    <cfRule type="expression" dxfId="87" priority="104">
      <formula>_xlfn.ISFORMULA(BU19)</formula>
    </cfRule>
  </conditionalFormatting>
  <conditionalFormatting sqref="BU25">
    <cfRule type="expression" dxfId="86" priority="103">
      <formula>_xlfn.ISFORMULA(BU25)</formula>
    </cfRule>
  </conditionalFormatting>
  <conditionalFormatting sqref="BU26">
    <cfRule type="expression" dxfId="85" priority="102">
      <formula>_xlfn.ISFORMULA(BU26)</formula>
    </cfRule>
  </conditionalFormatting>
  <conditionalFormatting sqref="BU33">
    <cfRule type="expression" dxfId="84" priority="101">
      <formula>_xlfn.ISFORMULA(BU33)</formula>
    </cfRule>
  </conditionalFormatting>
  <conditionalFormatting sqref="BU40">
    <cfRule type="expression" dxfId="83" priority="100">
      <formula>_xlfn.ISFORMULA(BU40)</formula>
    </cfRule>
  </conditionalFormatting>
  <conditionalFormatting sqref="BU47">
    <cfRule type="expression" dxfId="82" priority="99">
      <formula>_xlfn.ISFORMULA(BU47)</formula>
    </cfRule>
  </conditionalFormatting>
  <conditionalFormatting sqref="BU54">
    <cfRule type="expression" dxfId="81" priority="98">
      <formula>_xlfn.ISFORMULA(BU54)</formula>
    </cfRule>
  </conditionalFormatting>
  <conditionalFormatting sqref="BU61">
    <cfRule type="expression" dxfId="80" priority="97">
      <formula>_xlfn.ISFORMULA(BU61)</formula>
    </cfRule>
  </conditionalFormatting>
  <conditionalFormatting sqref="BU68">
    <cfRule type="expression" dxfId="79" priority="96">
      <formula>_xlfn.ISFORMULA(BU68)</formula>
    </cfRule>
  </conditionalFormatting>
  <conditionalFormatting sqref="BU75">
    <cfRule type="expression" dxfId="78" priority="95">
      <formula>_xlfn.ISFORMULA(BU75)</formula>
    </cfRule>
  </conditionalFormatting>
  <conditionalFormatting sqref="BU82">
    <cfRule type="expression" dxfId="77" priority="94">
      <formula>_xlfn.ISFORMULA(BU82)</formula>
    </cfRule>
  </conditionalFormatting>
  <conditionalFormatting sqref="BU89">
    <cfRule type="expression" dxfId="76" priority="93">
      <formula>_xlfn.ISFORMULA(BU89)</formula>
    </cfRule>
  </conditionalFormatting>
  <conditionalFormatting sqref="BU96">
    <cfRule type="expression" dxfId="75" priority="92">
      <formula>_xlfn.ISFORMULA(BU96)</formula>
    </cfRule>
  </conditionalFormatting>
  <conditionalFormatting sqref="BU103">
    <cfRule type="expression" dxfId="74" priority="91">
      <formula>_xlfn.ISFORMULA(BU103)</formula>
    </cfRule>
  </conditionalFormatting>
  <conditionalFormatting sqref="BU110">
    <cfRule type="expression" dxfId="73" priority="90">
      <formula>_xlfn.ISFORMULA(BU110)</formula>
    </cfRule>
  </conditionalFormatting>
  <conditionalFormatting sqref="BU117">
    <cfRule type="expression" dxfId="72" priority="89">
      <formula>_xlfn.ISFORMULA(BU117)</formula>
    </cfRule>
  </conditionalFormatting>
  <conditionalFormatting sqref="BU124">
    <cfRule type="expression" dxfId="71" priority="88">
      <formula>_xlfn.ISFORMULA(BU124)</formula>
    </cfRule>
  </conditionalFormatting>
  <conditionalFormatting sqref="BU131">
    <cfRule type="expression" dxfId="70" priority="87">
      <formula>_xlfn.ISFORMULA(BU131)</formula>
    </cfRule>
  </conditionalFormatting>
  <conditionalFormatting sqref="BU138">
    <cfRule type="expression" dxfId="69" priority="86">
      <formula>_xlfn.ISFORMULA(BU138)</formula>
    </cfRule>
  </conditionalFormatting>
  <conditionalFormatting sqref="BU145">
    <cfRule type="expression" dxfId="68" priority="85">
      <formula>_xlfn.ISFORMULA(BU145)</formula>
    </cfRule>
  </conditionalFormatting>
  <conditionalFormatting sqref="BU152">
    <cfRule type="expression" dxfId="67" priority="84">
      <formula>_xlfn.ISFORMULA(BU152)</formula>
    </cfRule>
  </conditionalFormatting>
  <conditionalFormatting sqref="BU159">
    <cfRule type="expression" dxfId="66" priority="83">
      <formula>_xlfn.ISFORMULA(BU159)</formula>
    </cfRule>
  </conditionalFormatting>
  <conditionalFormatting sqref="BZ5">
    <cfRule type="expression" dxfId="65" priority="82">
      <formula>_xlfn.ISFORMULA(BZ5)</formula>
    </cfRule>
  </conditionalFormatting>
  <conditionalFormatting sqref="BZ12">
    <cfRule type="expression" dxfId="64" priority="81">
      <formula>_xlfn.ISFORMULA(BZ12)</formula>
    </cfRule>
  </conditionalFormatting>
  <conditionalFormatting sqref="BZ19">
    <cfRule type="expression" dxfId="63" priority="80">
      <formula>_xlfn.ISFORMULA(BZ19)</formula>
    </cfRule>
  </conditionalFormatting>
  <conditionalFormatting sqref="BZ25">
    <cfRule type="expression" dxfId="62" priority="79">
      <formula>_xlfn.ISFORMULA(BZ25)</formula>
    </cfRule>
  </conditionalFormatting>
  <conditionalFormatting sqref="BZ26">
    <cfRule type="expression" dxfId="61" priority="78">
      <formula>_xlfn.ISFORMULA(BZ26)</formula>
    </cfRule>
  </conditionalFormatting>
  <conditionalFormatting sqref="BZ33">
    <cfRule type="expression" dxfId="60" priority="77">
      <formula>_xlfn.ISFORMULA(BZ33)</formula>
    </cfRule>
  </conditionalFormatting>
  <conditionalFormatting sqref="BZ40">
    <cfRule type="expression" dxfId="59" priority="76">
      <formula>_xlfn.ISFORMULA(BZ40)</formula>
    </cfRule>
  </conditionalFormatting>
  <conditionalFormatting sqref="BZ47">
    <cfRule type="expression" dxfId="58" priority="75">
      <formula>_xlfn.ISFORMULA(BZ47)</formula>
    </cfRule>
  </conditionalFormatting>
  <conditionalFormatting sqref="BZ54">
    <cfRule type="expression" dxfId="57" priority="74">
      <formula>_xlfn.ISFORMULA(BZ54)</formula>
    </cfRule>
  </conditionalFormatting>
  <conditionalFormatting sqref="BZ61">
    <cfRule type="expression" dxfId="56" priority="73">
      <formula>_xlfn.ISFORMULA(BZ61)</formula>
    </cfRule>
  </conditionalFormatting>
  <conditionalFormatting sqref="BZ68">
    <cfRule type="expression" dxfId="55" priority="72">
      <formula>_xlfn.ISFORMULA(BZ68)</formula>
    </cfRule>
  </conditionalFormatting>
  <conditionalFormatting sqref="BZ75">
    <cfRule type="expression" dxfId="54" priority="71">
      <formula>_xlfn.ISFORMULA(BZ75)</formula>
    </cfRule>
  </conditionalFormatting>
  <conditionalFormatting sqref="BZ82">
    <cfRule type="expression" dxfId="53" priority="70">
      <formula>_xlfn.ISFORMULA(BZ82)</formula>
    </cfRule>
  </conditionalFormatting>
  <conditionalFormatting sqref="BZ89">
    <cfRule type="expression" dxfId="52" priority="69">
      <formula>_xlfn.ISFORMULA(BZ89)</formula>
    </cfRule>
  </conditionalFormatting>
  <conditionalFormatting sqref="BZ96">
    <cfRule type="expression" dxfId="51" priority="68">
      <formula>_xlfn.ISFORMULA(BZ96)</formula>
    </cfRule>
  </conditionalFormatting>
  <conditionalFormatting sqref="BZ103">
    <cfRule type="expression" dxfId="50" priority="67">
      <formula>_xlfn.ISFORMULA(BZ103)</formula>
    </cfRule>
  </conditionalFormatting>
  <conditionalFormatting sqref="BZ110">
    <cfRule type="expression" dxfId="49" priority="66">
      <formula>_xlfn.ISFORMULA(BZ110)</formula>
    </cfRule>
  </conditionalFormatting>
  <conditionalFormatting sqref="BZ117">
    <cfRule type="expression" dxfId="48" priority="65">
      <formula>_xlfn.ISFORMULA(BZ117)</formula>
    </cfRule>
  </conditionalFormatting>
  <conditionalFormatting sqref="BZ124">
    <cfRule type="expression" dxfId="47" priority="64">
      <formula>_xlfn.ISFORMULA(BZ124)</formula>
    </cfRule>
  </conditionalFormatting>
  <conditionalFormatting sqref="BZ131">
    <cfRule type="expression" dxfId="46" priority="63">
      <formula>_xlfn.ISFORMULA(BZ131)</formula>
    </cfRule>
  </conditionalFormatting>
  <conditionalFormatting sqref="BZ138">
    <cfRule type="expression" dxfId="45" priority="62">
      <formula>_xlfn.ISFORMULA(BZ138)</formula>
    </cfRule>
  </conditionalFormatting>
  <conditionalFormatting sqref="BZ145">
    <cfRule type="expression" dxfId="44" priority="61">
      <formula>_xlfn.ISFORMULA(BZ145)</formula>
    </cfRule>
  </conditionalFormatting>
  <conditionalFormatting sqref="BZ152">
    <cfRule type="expression" dxfId="43" priority="60">
      <formula>_xlfn.ISFORMULA(BZ152)</formula>
    </cfRule>
  </conditionalFormatting>
  <conditionalFormatting sqref="BZ159">
    <cfRule type="expression" dxfId="42" priority="59">
      <formula>_xlfn.ISFORMULA(BZ159)</formula>
    </cfRule>
  </conditionalFormatting>
  <conditionalFormatting sqref="X7">
    <cfRule type="containsBlanks" dxfId="41" priority="58">
      <formula>LEN(TRIM(X7))=0</formula>
    </cfRule>
  </conditionalFormatting>
  <conditionalFormatting sqref="H8">
    <cfRule type="containsBlanks" dxfId="40" priority="57">
      <formula>LEN(TRIM(H8))=0</formula>
    </cfRule>
  </conditionalFormatting>
  <conditionalFormatting sqref="X8">
    <cfRule type="containsBlanks" dxfId="39" priority="56">
      <formula>LEN(TRIM(X8))=0</formula>
    </cfRule>
  </conditionalFormatting>
  <conditionalFormatting sqref="H9">
    <cfRule type="containsBlanks" dxfId="38" priority="55">
      <formula>LEN(TRIM(H9))=0</formula>
    </cfRule>
  </conditionalFormatting>
  <conditionalFormatting sqref="X9">
    <cfRule type="containsBlanks" dxfId="37" priority="54">
      <formula>LEN(TRIM(X9))=0</formula>
    </cfRule>
  </conditionalFormatting>
  <conditionalFormatting sqref="AK154:AO154">
    <cfRule type="containsBlanks" dxfId="36" priority="53">
      <formula>LEN(TRIM(AK154))=0</formula>
    </cfRule>
  </conditionalFormatting>
  <conditionalFormatting sqref="G228:S231">
    <cfRule type="containsBlanks" dxfId="35" priority="46">
      <formula>LEN(TRIM(G228))=0</formula>
    </cfRule>
  </conditionalFormatting>
  <conditionalFormatting sqref="E227:F231 W231 AA228:AA231">
    <cfRule type="containsBlanks" dxfId="34" priority="47">
      <formula>LEN(TRIM(E227))=0</formula>
    </cfRule>
  </conditionalFormatting>
  <conditionalFormatting sqref="AD153">
    <cfRule type="containsBlanks" dxfId="33" priority="41">
      <formula>LEN(TRIM(AD153))=0</formula>
    </cfRule>
  </conditionalFormatting>
  <conditionalFormatting sqref="AD153">
    <cfRule type="containsBlanks" dxfId="32" priority="40">
      <formula>LEN(TRIM(AD153))=0</formula>
    </cfRule>
  </conditionalFormatting>
  <conditionalFormatting sqref="M153">
    <cfRule type="containsBlanks" dxfId="31" priority="38">
      <formula>LEN(TRIM(M153))=0</formula>
    </cfRule>
  </conditionalFormatting>
  <conditionalFormatting sqref="J146:L146">
    <cfRule type="containsBlanks" dxfId="30" priority="37">
      <formula>LEN(TRIM(J146))=0</formula>
    </cfRule>
  </conditionalFormatting>
  <conditionalFormatting sqref="J147:L151">
    <cfRule type="containsBlanks" dxfId="29" priority="36">
      <formula>LEN(TRIM(J147))=0</formula>
    </cfRule>
  </conditionalFormatting>
  <conditionalFormatting sqref="M155">
    <cfRule type="containsBlanks" dxfId="28" priority="35">
      <formula>LEN(TRIM(M155))=0</formula>
    </cfRule>
  </conditionalFormatting>
  <conditionalFormatting sqref="AA227">
    <cfRule type="containsBlanks" dxfId="27" priority="34">
      <formula>LEN(TRIM(AA227))=0</formula>
    </cfRule>
  </conditionalFormatting>
  <conditionalFormatting sqref="G227:S227">
    <cfRule type="containsBlanks" dxfId="26" priority="33">
      <formula>LEN(TRIM(G227))=0</formula>
    </cfRule>
  </conditionalFormatting>
  <conditionalFormatting sqref="X231">
    <cfRule type="containsBlanks" dxfId="25" priority="31">
      <formula>LEN(TRIM(X231))=0</formula>
    </cfRule>
  </conditionalFormatting>
  <conditionalFormatting sqref="M154">
    <cfRule type="containsBlanks" dxfId="24" priority="30">
      <formula>LEN(TRIM(M154))=0</formula>
    </cfRule>
  </conditionalFormatting>
  <conditionalFormatting sqref="T231">
    <cfRule type="containsBlanks" dxfId="23" priority="29">
      <formula>LEN(TRIM(T231))=0</formula>
    </cfRule>
  </conditionalFormatting>
  <conditionalFormatting sqref="AD147">
    <cfRule type="containsBlanks" dxfId="22" priority="26">
      <formula>LEN(TRIM(AD147))=0</formula>
    </cfRule>
  </conditionalFormatting>
  <conditionalFormatting sqref="AD147">
    <cfRule type="containsBlanks" dxfId="21" priority="25">
      <formula>LEN(TRIM(AD147))=0</formula>
    </cfRule>
  </conditionalFormatting>
  <conditionalFormatting sqref="AH147">
    <cfRule type="containsBlanks" dxfId="20" priority="24">
      <formula>LEN(TRIM(AH147))=0</formula>
    </cfRule>
  </conditionalFormatting>
  <conditionalFormatting sqref="AH147">
    <cfRule type="containsBlanks" dxfId="19" priority="23">
      <formula>LEN(TRIM(AH147))=0</formula>
    </cfRule>
  </conditionalFormatting>
  <conditionalFormatting sqref="AD150">
    <cfRule type="containsBlanks" dxfId="18" priority="22">
      <formula>LEN(TRIM(AD150))=0</formula>
    </cfRule>
  </conditionalFormatting>
  <conditionalFormatting sqref="AD150">
    <cfRule type="containsBlanks" dxfId="17" priority="21">
      <formula>LEN(TRIM(AD150))=0</formula>
    </cfRule>
  </conditionalFormatting>
  <conditionalFormatting sqref="AH150">
    <cfRule type="containsBlanks" dxfId="16" priority="20">
      <formula>LEN(TRIM(AH150))=0</formula>
    </cfRule>
  </conditionalFormatting>
  <conditionalFormatting sqref="AH150">
    <cfRule type="containsBlanks" dxfId="15" priority="19">
      <formula>LEN(TRIM(AH150))=0</formula>
    </cfRule>
  </conditionalFormatting>
  <conditionalFormatting sqref="AK153:AO153">
    <cfRule type="containsBlanks" dxfId="14" priority="18">
      <formula>LEN(TRIM(AK153))=0</formula>
    </cfRule>
  </conditionalFormatting>
  <conditionalFormatting sqref="AK156:AO156">
    <cfRule type="containsBlanks" dxfId="13" priority="17">
      <formula>LEN(TRIM(AK156))=0</formula>
    </cfRule>
  </conditionalFormatting>
  <conditionalFormatting sqref="E214:F216 AA214:AA216">
    <cfRule type="containsBlanks" dxfId="12" priority="16">
      <formula>LEN(TRIM(E214))=0</formula>
    </cfRule>
  </conditionalFormatting>
  <conditionalFormatting sqref="G214:S216">
    <cfRule type="containsBlanks" dxfId="11" priority="15">
      <formula>LEN(TRIM(G214))=0</formula>
    </cfRule>
  </conditionalFormatting>
  <conditionalFormatting sqref="X214:X216 T214:T216 T223:T230 X223:X230">
    <cfRule type="containsBlanks" dxfId="10" priority="11">
      <formula>LEN(TRIM(T214))=0</formula>
    </cfRule>
  </conditionalFormatting>
  <conditionalFormatting sqref="M147">
    <cfRule type="containsBlanks" dxfId="9" priority="10">
      <formula>LEN(TRIM(M147))=0</formula>
    </cfRule>
  </conditionalFormatting>
  <conditionalFormatting sqref="E209:F210 T209:T210 W209:X209 AA209:AA210 AA212:AA213 X212:X213 T212:T213 E212:F213 X210 W210:W230">
    <cfRule type="containsBlanks" dxfId="8" priority="9">
      <formula>LEN(TRIM(E209))=0</formula>
    </cfRule>
  </conditionalFormatting>
  <conditionalFormatting sqref="G209:S210 G212:S213">
    <cfRule type="containsBlanks" dxfId="7" priority="8">
      <formula>LEN(TRIM(G209))=0</formula>
    </cfRule>
  </conditionalFormatting>
  <conditionalFormatting sqref="E217:F218 T217:T218 X217:X218 AA217:AA218 AA220:AA222 X220:X222 T220:T222 E220:F222">
    <cfRule type="containsBlanks" dxfId="6" priority="7">
      <formula>LEN(TRIM(E217))=0</formula>
    </cfRule>
  </conditionalFormatting>
  <conditionalFormatting sqref="G217:S218 G220:S222">
    <cfRule type="containsBlanks" dxfId="5" priority="6">
      <formula>LEN(TRIM(G217))=0</formula>
    </cfRule>
  </conditionalFormatting>
  <conditionalFormatting sqref="W148">
    <cfRule type="containsBlanks" dxfId="4" priority="5">
      <formula>LEN(TRIM(W148))=0</formula>
    </cfRule>
  </conditionalFormatting>
  <conditionalFormatting sqref="E211:F211 T211 X211 AA211">
    <cfRule type="containsBlanks" dxfId="3" priority="4">
      <formula>LEN(TRIM(E211))=0</formula>
    </cfRule>
  </conditionalFormatting>
  <conditionalFormatting sqref="G211:S211">
    <cfRule type="containsBlanks" dxfId="2" priority="3">
      <formula>LEN(TRIM(G211))=0</formula>
    </cfRule>
  </conditionalFormatting>
  <conditionalFormatting sqref="E219:F219 T219 X219 AA219">
    <cfRule type="containsBlanks" dxfId="1" priority="2">
      <formula>LEN(TRIM(E219))=0</formula>
    </cfRule>
  </conditionalFormatting>
  <conditionalFormatting sqref="G219:S219">
    <cfRule type="containsBlanks" dxfId="0" priority="1">
      <formula>LEN(TRIM(G219))=0</formula>
    </cfRule>
  </conditionalFormatting>
  <pageMargins left="0.23622047244094491" right="0.23622047244094491" top="0.74803149606299213" bottom="0.74803149606299213" header="0.31496062992125984" footer="0.31496062992125984"/>
  <pageSetup paperSize="9" scale="83" orientation="portrait" r:id="rId1"/>
  <headerFooter>
    <oddFooter>&amp;P / &amp;N ページ</oddFooter>
  </headerFooter>
  <rowBreaks count="1" manualBreakCount="1">
    <brk id="174" max="45" man="1"/>
  </rowBreaks>
  <colBreaks count="1" manualBreakCount="1">
    <brk id="46" max="246" man="1"/>
  </col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リスト!$AB$4:$AB$26</xm:f>
          </x14:formula1>
          <xm:sqref>AH82:AP82 AM95:AQ95</xm:sqref>
        </x14:dataValidation>
        <x14:dataValidation type="list" allowBlank="1" showInputMessage="1" showErrorMessage="1">
          <x14:formula1>
            <xm:f>リスト!$J$3:$J$12</xm:f>
          </x14:formula1>
          <xm:sqref>E178:F200 H150 H146:H148 I146 H151:I157 H149:I149</xm:sqref>
        </x14:dataValidation>
        <x14:dataValidation type="list" allowBlank="1" showInputMessage="1" showErrorMessage="1">
          <x14:formula1>
            <xm:f>リスト!$Z$4:$Z$26</xm:f>
          </x14:formula1>
          <xm:sqref>AH106:AQ106</xm:sqref>
        </x14:dataValidation>
        <x14:dataValidation type="list" allowBlank="1" showInputMessage="1" showErrorMessage="1">
          <x14:formula1>
            <xm:f>リスト!$X$13:$X$14</xm:f>
          </x14:formula1>
          <xm:sqref>AM75:AQ75</xm:sqref>
        </x14:dataValidation>
        <x14:dataValidation type="list" allowBlank="1" showInputMessage="1" showErrorMessage="1">
          <x14:formula1>
            <xm:f>リスト!$AI$9:$AI$10</xm:f>
          </x14:formula1>
          <xm:sqref>AM45:AQ45</xm:sqref>
        </x14:dataValidation>
        <x14:dataValidation type="list" allowBlank="1" showInputMessage="1" showErrorMessage="1">
          <x14:formula1>
            <xm:f>リスト!$X$9:$X$10</xm:f>
          </x14:formula1>
          <xm:sqref>AM32:AQ33</xm:sqref>
        </x14:dataValidation>
        <x14:dataValidation type="list" allowBlank="1" showInputMessage="1" showErrorMessage="1">
          <x14:formula1>
            <xm:f>リスト!$AG$4:$AG$5</xm:f>
          </x14:formula1>
          <xm:sqref>AH20:AQ20</xm:sqref>
        </x14:dataValidation>
        <x14:dataValidation type="list" allowBlank="1" showInputMessage="1" showErrorMessage="1">
          <x14:formula1>
            <xm:f>リスト!$AF$4:$AF$5</xm:f>
          </x14:formula1>
          <xm:sqref>AH19:AQ19</xm:sqref>
        </x14:dataValidation>
        <x14:dataValidation type="list" allowBlank="1" showInputMessage="1" showErrorMessage="1">
          <x14:formula1>
            <xm:f>リスト!$X$4:$X$5</xm:f>
          </x14:formula1>
          <xm:sqref>AM128:AQ128 AM24:AQ24 AM44:AQ44 AM60:AQ60 AM67:AQ67 AM74:AQ74 AM84:AQ84 AM97:AQ97 AM105:AQ105 AM111:AQ111 AM18:AQ18 AM136:AQ136</xm:sqref>
        </x14:dataValidation>
        <x14:dataValidation type="list" allowBlank="1" showInputMessage="1" showErrorMessage="1">
          <x14:formula1>
            <xm:f>リスト!$X$23:$X$26</xm:f>
          </x14:formula1>
          <xm:sqref>AM130:AQ130 AM86:AQ86</xm:sqref>
        </x14:dataValidation>
        <x14:dataValidation type="list" allowBlank="1" showInputMessage="1" showErrorMessage="1">
          <x14:formula1>
            <xm:f>リスト!$X$17:$X$19</xm:f>
          </x14:formula1>
          <xm:sqref>AM69:AQ69 AM116:AQ116 AM138:AQ138 AM62:AQ62</xm:sqref>
        </x14:dataValidation>
        <x14:dataValidation type="list" allowBlank="1" showInputMessage="1" showErrorMessage="1">
          <x14:formula1>
            <xm:f>リスト!$X$29:$X$30</xm:f>
          </x14:formula1>
          <xm:sqref>AR95:AS95 AR7 AR14 AR19 AR25 AR137 AR31 AR68 AR75 AR85 AR98 AR106 AR112 AR129 AR45 AR146:AS157 AP61:AR61 AR178:AR200 AR209:AR231</xm:sqref>
        </x14:dataValidation>
        <x14:dataValidation type="list" allowBlank="1" showInputMessage="1" showErrorMessage="1">
          <x14:formula1>
            <xm:f>リスト!$AI$4:$AI$5</xm:f>
          </x14:formula1>
          <xm:sqref>AH30</xm:sqref>
        </x14:dataValidation>
        <x14:dataValidation type="list" allowBlank="1" showInputMessage="1" showErrorMessage="1">
          <x14:formula1>
            <xm:f>リスト!$L$3:$L$7</xm:f>
          </x14:formula1>
          <xm:sqref>E209:F231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0000"/>
    <pageSetUpPr fitToPage="1"/>
  </sheetPr>
  <dimension ref="B1:AK102"/>
  <sheetViews>
    <sheetView showGridLines="0" tabSelected="1" topLeftCell="A4" zoomScale="80" zoomScaleNormal="80" zoomScaleSheetLayoutView="80" workbookViewId="0">
      <selection activeCell="AB25" sqref="AB25"/>
    </sheetView>
  </sheetViews>
  <sheetFormatPr defaultColWidth="9" defaultRowHeight="15.75"/>
  <cols>
    <col min="1" max="1" width="2.625" style="4" customWidth="1"/>
    <col min="2" max="2" width="16.625" style="4" customWidth="1"/>
    <col min="3" max="29" width="5.625" style="4" customWidth="1"/>
    <col min="30" max="30" width="9.125" style="4" customWidth="1"/>
    <col min="31" max="43" width="4.625" style="4" customWidth="1"/>
    <col min="44" max="16384" width="9" style="4"/>
  </cols>
  <sheetData>
    <row r="1" spans="2:37" ht="18" customHeight="1">
      <c r="B1" s="3" t="s">
        <v>7</v>
      </c>
      <c r="Y1" s="1"/>
      <c r="Z1" s="1"/>
      <c r="AA1" s="1" t="s">
        <v>520</v>
      </c>
      <c r="AB1" s="139" t="str">
        <f>MID(TEXT(リスト!D3,"ggge年mm月dd日"),3,1)</f>
        <v>6</v>
      </c>
      <c r="AC1" s="1"/>
      <c r="AD1" s="2" t="s">
        <v>521</v>
      </c>
    </row>
    <row r="2" spans="2:37" ht="12" customHeight="1"/>
    <row r="3" spans="2:37" ht="23.25" customHeight="1">
      <c r="B3" s="595" t="s">
        <v>789</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row>
    <row r="4" spans="2:37" ht="5.0999999999999996" customHeight="1"/>
    <row r="5" spans="2:37" ht="20.100000000000001" customHeight="1">
      <c r="B5" s="596" t="s">
        <v>68</v>
      </c>
      <c r="C5" s="596"/>
      <c r="D5" s="597">
        <f>事前登録票!H4</f>
        <v>0</v>
      </c>
      <c r="E5" s="597"/>
      <c r="F5" s="597"/>
      <c r="G5" s="597"/>
      <c r="H5" s="597"/>
      <c r="I5" s="597"/>
      <c r="J5" s="597"/>
      <c r="K5" s="597"/>
      <c r="L5" s="597"/>
      <c r="M5" s="597"/>
      <c r="N5" s="597"/>
      <c r="O5" s="597"/>
      <c r="P5" s="597"/>
      <c r="Q5" s="597"/>
      <c r="R5" s="597"/>
      <c r="S5" s="597"/>
      <c r="T5" s="597"/>
      <c r="U5" s="597"/>
      <c r="V5" s="597"/>
      <c r="W5" s="597"/>
      <c r="X5" s="597"/>
      <c r="Y5" s="597"/>
      <c r="Z5" s="597"/>
    </row>
    <row r="6" spans="2:37" ht="12" customHeight="1"/>
    <row r="7" spans="2:37" ht="20.100000000000001" customHeight="1">
      <c r="B7" s="138" t="s">
        <v>519</v>
      </c>
      <c r="C7" s="139" t="str">
        <f>MID(TEXT(リスト!D3,"ggge年mm月dd日"),3,1)</f>
        <v>6</v>
      </c>
      <c r="D7" s="4" t="s">
        <v>518</v>
      </c>
    </row>
    <row r="8" spans="2:37" ht="5.0999999999999996" customHeight="1"/>
    <row r="9" spans="2:37" ht="27.95" customHeight="1">
      <c r="B9" s="598" t="s">
        <v>8</v>
      </c>
      <c r="C9" s="600" t="s">
        <v>799</v>
      </c>
      <c r="D9" s="601"/>
      <c r="E9" s="601"/>
      <c r="F9" s="601"/>
      <c r="G9" s="602"/>
      <c r="H9" s="607" t="s">
        <v>10</v>
      </c>
      <c r="I9" s="607"/>
      <c r="J9" s="607"/>
      <c r="K9" s="607"/>
      <c r="L9" s="609" t="s">
        <v>11</v>
      </c>
      <c r="M9" s="601"/>
      <c r="N9" s="610"/>
      <c r="O9" s="610"/>
      <c r="P9" s="610"/>
      <c r="Q9" s="610"/>
      <c r="R9" s="610"/>
      <c r="S9" s="607" t="s">
        <v>12</v>
      </c>
      <c r="T9" s="607"/>
      <c r="U9" s="607"/>
      <c r="V9" s="607"/>
      <c r="W9" s="607"/>
      <c r="X9" s="607"/>
      <c r="Y9" s="607"/>
      <c r="Z9" s="607"/>
      <c r="AA9" s="607"/>
      <c r="AB9" s="609" t="s">
        <v>13</v>
      </c>
      <c r="AC9" s="611"/>
      <c r="AD9" s="612" t="s">
        <v>14</v>
      </c>
    </row>
    <row r="10" spans="2:37" ht="27.95" customHeight="1">
      <c r="B10" s="599"/>
      <c r="C10" s="603"/>
      <c r="D10" s="604"/>
      <c r="E10" s="605"/>
      <c r="F10" s="604"/>
      <c r="G10" s="606"/>
      <c r="H10" s="607"/>
      <c r="I10" s="608"/>
      <c r="J10" s="607"/>
      <c r="K10" s="608"/>
      <c r="L10" s="629" t="s">
        <v>15</v>
      </c>
      <c r="M10" s="607" t="s">
        <v>100</v>
      </c>
      <c r="N10" s="607"/>
      <c r="O10" s="607"/>
      <c r="P10" s="607"/>
      <c r="Q10" s="607"/>
      <c r="R10" s="607"/>
      <c r="S10" s="607" t="s">
        <v>16</v>
      </c>
      <c r="T10" s="607"/>
      <c r="U10" s="607"/>
      <c r="V10" s="607" t="s">
        <v>17</v>
      </c>
      <c r="W10" s="607"/>
      <c r="X10" s="607"/>
      <c r="Y10" s="607"/>
      <c r="Z10" s="614" t="s">
        <v>18</v>
      </c>
      <c r="AA10" s="615"/>
      <c r="AB10" s="616" t="s">
        <v>69</v>
      </c>
      <c r="AC10" s="612" t="s">
        <v>19</v>
      </c>
      <c r="AD10" s="613"/>
    </row>
    <row r="11" spans="2:37" ht="27.95" customHeight="1">
      <c r="B11" s="599"/>
      <c r="C11" s="625" t="s">
        <v>70</v>
      </c>
      <c r="D11" s="626" t="s">
        <v>71</v>
      </c>
      <c r="E11" s="625" t="s">
        <v>72</v>
      </c>
      <c r="F11" s="626" t="s">
        <v>73</v>
      </c>
      <c r="G11" s="625" t="s">
        <v>74</v>
      </c>
      <c r="H11" s="627" t="s">
        <v>20</v>
      </c>
      <c r="I11" s="612" t="s">
        <v>21</v>
      </c>
      <c r="J11" s="627" t="s">
        <v>22</v>
      </c>
      <c r="K11" s="612" t="s">
        <v>23</v>
      </c>
      <c r="L11" s="626"/>
      <c r="M11" s="613" t="s">
        <v>99</v>
      </c>
      <c r="N11" s="613" t="s">
        <v>75</v>
      </c>
      <c r="O11" s="613" t="s">
        <v>76</v>
      </c>
      <c r="P11" s="619" t="s">
        <v>77</v>
      </c>
      <c r="Q11" s="613" t="s">
        <v>78</v>
      </c>
      <c r="R11" s="613" t="s">
        <v>79</v>
      </c>
      <c r="S11" s="625" t="s">
        <v>80</v>
      </c>
      <c r="T11" s="630" t="s">
        <v>81</v>
      </c>
      <c r="U11" s="607" t="s">
        <v>101</v>
      </c>
      <c r="V11" s="607"/>
      <c r="W11" s="607"/>
      <c r="X11" s="607"/>
      <c r="Y11" s="607"/>
      <c r="Z11" s="607"/>
      <c r="AA11" s="607"/>
      <c r="AB11" s="617"/>
      <c r="AC11" s="613"/>
      <c r="AD11" s="613"/>
    </row>
    <row r="12" spans="2:37" ht="150" customHeight="1">
      <c r="B12" s="599"/>
      <c r="C12" s="612"/>
      <c r="D12" s="627"/>
      <c r="E12" s="612"/>
      <c r="F12" s="627"/>
      <c r="G12" s="612"/>
      <c r="H12" s="628"/>
      <c r="I12" s="613"/>
      <c r="J12" s="628"/>
      <c r="K12" s="613"/>
      <c r="L12" s="627"/>
      <c r="M12" s="618"/>
      <c r="N12" s="618"/>
      <c r="O12" s="618"/>
      <c r="P12" s="620"/>
      <c r="Q12" s="618"/>
      <c r="R12" s="618"/>
      <c r="S12" s="612"/>
      <c r="T12" s="631"/>
      <c r="U12" s="5" t="s">
        <v>82</v>
      </c>
      <c r="V12" s="5" t="s">
        <v>83</v>
      </c>
      <c r="W12" s="5" t="s">
        <v>84</v>
      </c>
      <c r="X12" s="5" t="s">
        <v>90</v>
      </c>
      <c r="Y12" s="5" t="s">
        <v>85</v>
      </c>
      <c r="Z12" s="5" t="s">
        <v>24</v>
      </c>
      <c r="AA12" s="5" t="s">
        <v>25</v>
      </c>
      <c r="AB12" s="617"/>
      <c r="AC12" s="613"/>
      <c r="AD12" s="613"/>
      <c r="AH12" s="6"/>
      <c r="AI12" s="6"/>
    </row>
    <row r="13" spans="2:37" ht="30" customHeight="1">
      <c r="B13" s="608" t="s">
        <v>26</v>
      </c>
      <c r="C13" s="7"/>
      <c r="D13" s="7"/>
      <c r="E13" s="7"/>
      <c r="F13" s="7"/>
      <c r="G13" s="7"/>
      <c r="H13" s="7"/>
      <c r="I13" s="7"/>
      <c r="J13" s="7"/>
      <c r="K13" s="7"/>
      <c r="L13" s="7"/>
      <c r="M13" s="96" t="str">
        <f>技術評価点確認表!M44</f>
        <v/>
      </c>
      <c r="N13" s="97" t="str">
        <f>技術評価点確認表!M50</f>
        <v/>
      </c>
      <c r="O13" s="96" t="str">
        <f>技術評価点確認表!M52</f>
        <v/>
      </c>
      <c r="P13" s="96" t="str">
        <f>技術評価点確認表!M54</f>
        <v/>
      </c>
      <c r="Q13" s="97" t="str">
        <f>技術評価点確認表!M56</f>
        <v/>
      </c>
      <c r="R13" s="96" t="str">
        <f>技術評価点確認表!M58</f>
        <v/>
      </c>
      <c r="S13" s="7"/>
      <c r="T13" s="7"/>
      <c r="U13" s="96" t="str">
        <f>技術評価点確認表!M69</f>
        <v/>
      </c>
      <c r="V13" s="96" t="str">
        <f>技術評価点確認表!M71</f>
        <v/>
      </c>
      <c r="W13" s="96" t="str">
        <f>技術評価点確認表!M73</f>
        <v/>
      </c>
      <c r="X13" s="8"/>
      <c r="Y13" s="96" t="str">
        <f>技術評価点確認表!M75</f>
        <v/>
      </c>
      <c r="Z13" s="7"/>
      <c r="AA13" s="7"/>
      <c r="AB13" s="7"/>
      <c r="AC13" s="7"/>
      <c r="AD13" s="9"/>
    </row>
    <row r="14" spans="2:37" ht="30" customHeight="1" thickBot="1">
      <c r="B14" s="621"/>
      <c r="C14" s="95" t="str">
        <f>技術評価点確認表!M3</f>
        <v/>
      </c>
      <c r="D14" s="95" t="str">
        <f>技術評価点確認表!M13</f>
        <v/>
      </c>
      <c r="E14" s="95" t="str">
        <f>技術評価点確認表!M16</f>
        <v/>
      </c>
      <c r="F14" s="10"/>
      <c r="G14" s="10"/>
      <c r="H14" s="11"/>
      <c r="I14" s="11"/>
      <c r="J14" s="11"/>
      <c r="K14" s="11"/>
      <c r="L14" s="11"/>
      <c r="M14" s="622">
        <f>IF(C14&lt;=0,"",IF(SUM(M13:R13)&gt;=2,2,SUM(M13:R13)))</f>
        <v>0</v>
      </c>
      <c r="N14" s="623"/>
      <c r="O14" s="623"/>
      <c r="P14" s="623"/>
      <c r="Q14" s="623"/>
      <c r="R14" s="624"/>
      <c r="S14" s="10"/>
      <c r="T14" s="95">
        <f>技術評価点確認表!M64</f>
        <v>0</v>
      </c>
      <c r="U14" s="622">
        <f>IF(C14&lt;=0,"",IF(SUM(U13:AA13)&gt;=2,2,SUM(U13:AA13)))</f>
        <v>0</v>
      </c>
      <c r="V14" s="623"/>
      <c r="W14" s="623"/>
      <c r="X14" s="623"/>
      <c r="Y14" s="623"/>
      <c r="Z14" s="623"/>
      <c r="AA14" s="624"/>
      <c r="AB14" s="12"/>
      <c r="AC14" s="12"/>
      <c r="AD14" s="13">
        <f>IF(C14&lt;=0,"",SUM(C14:AC14))</f>
        <v>0</v>
      </c>
    </row>
    <row r="15" spans="2:37" ht="44.25" thickTop="1" thickBot="1">
      <c r="B15" s="99" t="s">
        <v>709</v>
      </c>
      <c r="C15" s="338">
        <f>事前登録票!AR14</f>
        <v>0</v>
      </c>
      <c r="D15" s="338">
        <f>事前登録票!AR19</f>
        <v>0</v>
      </c>
      <c r="E15" s="338">
        <f>事前登録票!AR25</f>
        <v>0</v>
      </c>
      <c r="F15" s="14" t="s">
        <v>62</v>
      </c>
      <c r="G15" s="14" t="s">
        <v>63</v>
      </c>
      <c r="H15" s="15"/>
      <c r="I15" s="15"/>
      <c r="J15" s="15"/>
      <c r="K15" s="15"/>
      <c r="L15" s="15"/>
      <c r="M15" s="338">
        <f>事前登録票!AR31</f>
        <v>0</v>
      </c>
      <c r="N15" s="338">
        <f>事前登録票!AR45</f>
        <v>0</v>
      </c>
      <c r="O15" s="338">
        <f>事前登録票!AR61</f>
        <v>0</v>
      </c>
      <c r="P15" s="338">
        <f>事前登録票!AR68</f>
        <v>0</v>
      </c>
      <c r="Q15" s="338">
        <f>事前登録票!AR75</f>
        <v>0</v>
      </c>
      <c r="R15" s="338">
        <f>事前登録票!AR85</f>
        <v>0</v>
      </c>
      <c r="S15" s="338">
        <f>事前登録票!AR95</f>
        <v>0</v>
      </c>
      <c r="T15" s="338">
        <f>事前登録票!AR98</f>
        <v>0</v>
      </c>
      <c r="U15" s="338">
        <f>事前登録票!AR106</f>
        <v>0</v>
      </c>
      <c r="V15" s="338">
        <f>事前登録票!AR112</f>
        <v>0</v>
      </c>
      <c r="W15" s="338">
        <f>事前登録票!AR129</f>
        <v>0</v>
      </c>
      <c r="X15" s="14" t="s">
        <v>89</v>
      </c>
      <c r="Y15" s="338">
        <f>事前登録票!AR137</f>
        <v>0</v>
      </c>
      <c r="Z15" s="15"/>
      <c r="AA15" s="15"/>
      <c r="AB15" s="15"/>
      <c r="AC15" s="15"/>
      <c r="AD15" s="16"/>
      <c r="AJ15" s="90"/>
      <c r="AK15" s="90"/>
    </row>
    <row r="16" spans="2:37" ht="8.4499999999999993" customHeight="1" thickTop="1" thickBot="1">
      <c r="B16" s="17"/>
      <c r="C16" s="18"/>
      <c r="D16" s="18"/>
      <c r="E16" s="18"/>
      <c r="F16" s="19"/>
      <c r="G16" s="19"/>
      <c r="H16" s="20"/>
      <c r="I16" s="20"/>
      <c r="J16" s="20"/>
      <c r="K16" s="20"/>
      <c r="L16" s="20"/>
      <c r="M16" s="18"/>
      <c r="N16" s="18"/>
      <c r="O16" s="18"/>
      <c r="P16" s="18"/>
      <c r="Q16" s="18"/>
      <c r="R16" s="18"/>
      <c r="S16" s="20"/>
      <c r="T16" s="18"/>
      <c r="U16" s="18"/>
      <c r="V16" s="18"/>
      <c r="W16" s="18"/>
      <c r="X16" s="20"/>
      <c r="Y16" s="18"/>
      <c r="Z16" s="20"/>
      <c r="AA16" s="20"/>
      <c r="AB16" s="20"/>
      <c r="AC16" s="20"/>
      <c r="AD16" s="20"/>
      <c r="AJ16" s="90"/>
      <c r="AK16" s="90"/>
    </row>
    <row r="17" spans="2:37" ht="18.95" customHeight="1" thickTop="1">
      <c r="B17" s="632" t="s">
        <v>456</v>
      </c>
      <c r="C17" s="635" t="s">
        <v>64</v>
      </c>
      <c r="D17" s="636"/>
      <c r="E17" s="636"/>
      <c r="F17" s="651" t="s">
        <v>27</v>
      </c>
      <c r="G17" s="652"/>
      <c r="H17" s="653"/>
      <c r="I17" s="636" t="s">
        <v>28</v>
      </c>
      <c r="J17" s="636"/>
      <c r="K17" s="636"/>
      <c r="L17" s="636"/>
      <c r="M17" s="637" t="s">
        <v>29</v>
      </c>
      <c r="N17" s="637" t="s">
        <v>30</v>
      </c>
      <c r="O17" s="637" t="s">
        <v>31</v>
      </c>
      <c r="P17" s="637" t="s">
        <v>32</v>
      </c>
      <c r="Q17" s="645" t="s">
        <v>33</v>
      </c>
      <c r="AJ17" s="90"/>
      <c r="AK17" s="90"/>
    </row>
    <row r="18" spans="2:37" ht="27.95" customHeight="1">
      <c r="B18" s="633"/>
      <c r="C18" s="647" t="s">
        <v>65</v>
      </c>
      <c r="D18" s="648"/>
      <c r="E18" s="648"/>
      <c r="F18" s="21" t="s">
        <v>34</v>
      </c>
      <c r="G18" s="21" t="s">
        <v>35</v>
      </c>
      <c r="H18" s="21" t="s">
        <v>36</v>
      </c>
      <c r="I18" s="21" t="s">
        <v>34</v>
      </c>
      <c r="J18" s="21" t="s">
        <v>35</v>
      </c>
      <c r="K18" s="21" t="s">
        <v>36</v>
      </c>
      <c r="L18" s="21" t="s">
        <v>37</v>
      </c>
      <c r="M18" s="638"/>
      <c r="N18" s="638"/>
      <c r="O18" s="638"/>
      <c r="P18" s="638"/>
      <c r="Q18" s="646"/>
      <c r="AF18" s="93"/>
      <c r="AJ18" s="90"/>
      <c r="AK18" s="90"/>
    </row>
    <row r="19" spans="2:37" ht="25.5" customHeight="1" thickBot="1">
      <c r="B19" s="633"/>
      <c r="C19" s="649"/>
      <c r="D19" s="650"/>
      <c r="E19" s="650"/>
      <c r="F19" s="336">
        <f>事前登録票!AR146</f>
        <v>0</v>
      </c>
      <c r="G19" s="336">
        <f>事前登録票!AR147</f>
        <v>0</v>
      </c>
      <c r="H19" s="336">
        <f>事前登録票!AR148</f>
        <v>0</v>
      </c>
      <c r="I19" s="336">
        <f>事前登録票!AR149</f>
        <v>0</v>
      </c>
      <c r="J19" s="336">
        <f>事前登録票!AR150</f>
        <v>0</v>
      </c>
      <c r="K19" s="336">
        <f>事前登録票!AR151</f>
        <v>0</v>
      </c>
      <c r="L19" s="336">
        <f>事前登録票!AR152</f>
        <v>0</v>
      </c>
      <c r="M19" s="336">
        <f>事前登録票!AR153</f>
        <v>0</v>
      </c>
      <c r="N19" s="336">
        <f>事前登録票!AR154</f>
        <v>0</v>
      </c>
      <c r="O19" s="336">
        <f>事前登録票!AR155</f>
        <v>0</v>
      </c>
      <c r="P19" s="336">
        <f>事前登録票!AR156</f>
        <v>0</v>
      </c>
      <c r="Q19" s="337">
        <f>事前登録票!AR157</f>
        <v>0</v>
      </c>
      <c r="AF19" s="94"/>
      <c r="AJ19" s="90"/>
      <c r="AK19" s="90"/>
    </row>
    <row r="20" spans="2:37" ht="20.100000000000001" customHeight="1" thickTop="1">
      <c r="B20" s="633"/>
      <c r="C20" s="635" t="s">
        <v>67</v>
      </c>
      <c r="D20" s="636"/>
      <c r="E20" s="636"/>
      <c r="F20" s="651" t="s">
        <v>38</v>
      </c>
      <c r="G20" s="652"/>
      <c r="H20" s="652"/>
      <c r="I20" s="652"/>
      <c r="J20" s="652"/>
      <c r="K20" s="652"/>
      <c r="L20" s="652"/>
      <c r="M20" s="652"/>
      <c r="N20" s="653"/>
      <c r="O20" s="651" t="s">
        <v>39</v>
      </c>
      <c r="P20" s="652"/>
      <c r="Q20" s="652"/>
      <c r="R20" s="652"/>
      <c r="S20" s="652"/>
      <c r="T20" s="652"/>
      <c r="U20" s="652"/>
      <c r="V20" s="652"/>
      <c r="W20" s="653"/>
      <c r="X20" s="651" t="s">
        <v>40</v>
      </c>
      <c r="Y20" s="652"/>
      <c r="Z20" s="652"/>
      <c r="AA20" s="652"/>
      <c r="AB20" s="656"/>
      <c r="AF20" s="93"/>
      <c r="AJ20" s="90"/>
      <c r="AK20" s="90"/>
    </row>
    <row r="21" spans="2:37" ht="27.95" customHeight="1">
      <c r="B21" s="633"/>
      <c r="C21" s="657" t="s">
        <v>66</v>
      </c>
      <c r="D21" s="601"/>
      <c r="E21" s="602"/>
      <c r="F21" s="22" t="s">
        <v>41</v>
      </c>
      <c r="G21" s="22" t="s">
        <v>42</v>
      </c>
      <c r="H21" s="22" t="s">
        <v>43</v>
      </c>
      <c r="I21" s="23" t="s">
        <v>44</v>
      </c>
      <c r="J21" s="23" t="s">
        <v>45</v>
      </c>
      <c r="K21" s="23" t="s">
        <v>46</v>
      </c>
      <c r="L21" s="24" t="s">
        <v>47</v>
      </c>
      <c r="M21" s="23" t="s">
        <v>48</v>
      </c>
      <c r="N21" s="23" t="s">
        <v>6</v>
      </c>
      <c r="O21" s="23" t="s">
        <v>49</v>
      </c>
      <c r="P21" s="23" t="s">
        <v>50</v>
      </c>
      <c r="Q21" s="23" t="s">
        <v>51</v>
      </c>
      <c r="R21" s="23" t="s">
        <v>52</v>
      </c>
      <c r="S21" s="23" t="s">
        <v>53</v>
      </c>
      <c r="T21" s="23" t="s">
        <v>54</v>
      </c>
      <c r="U21" s="23" t="s">
        <v>55</v>
      </c>
      <c r="V21" s="23" t="s">
        <v>56</v>
      </c>
      <c r="W21" s="23" t="s">
        <v>57</v>
      </c>
      <c r="X21" s="24" t="s">
        <v>58</v>
      </c>
      <c r="Y21" s="24" t="s">
        <v>59</v>
      </c>
      <c r="Z21" s="24" t="s">
        <v>60</v>
      </c>
      <c r="AA21" s="24" t="s">
        <v>61</v>
      </c>
      <c r="AB21" s="25" t="s">
        <v>87</v>
      </c>
      <c r="AF21" s="93"/>
      <c r="AJ21" s="90"/>
      <c r="AK21" s="90"/>
    </row>
    <row r="22" spans="2:37" ht="25.5" customHeight="1" thickBot="1">
      <c r="B22" s="633"/>
      <c r="C22" s="658"/>
      <c r="D22" s="659"/>
      <c r="E22" s="660"/>
      <c r="F22" s="336">
        <f>事前登録票!AR178</f>
        <v>0</v>
      </c>
      <c r="G22" s="336">
        <f>事前登録票!AR179</f>
        <v>0</v>
      </c>
      <c r="H22" s="336">
        <f>事前登録票!AR180</f>
        <v>0</v>
      </c>
      <c r="I22" s="336">
        <f>事前登録票!AR181</f>
        <v>0</v>
      </c>
      <c r="J22" s="336">
        <f>事前登録票!AR182</f>
        <v>0</v>
      </c>
      <c r="K22" s="336">
        <f>事前登録票!AR183</f>
        <v>0</v>
      </c>
      <c r="L22" s="336">
        <f>事前登録票!AR184</f>
        <v>0</v>
      </c>
      <c r="M22" s="336">
        <f>事前登録票!AR185</f>
        <v>0</v>
      </c>
      <c r="N22" s="336">
        <f>事前登録票!AR186</f>
        <v>0</v>
      </c>
      <c r="O22" s="336">
        <f>事前登録票!AR187</f>
        <v>0</v>
      </c>
      <c r="P22" s="336">
        <f>事前登録票!AR188</f>
        <v>0</v>
      </c>
      <c r="Q22" s="336">
        <f>事前登録票!AR189</f>
        <v>0</v>
      </c>
      <c r="R22" s="336">
        <f>事前登録票!AR190</f>
        <v>0</v>
      </c>
      <c r="S22" s="336">
        <f>事前登録票!AR191</f>
        <v>0</v>
      </c>
      <c r="T22" s="336">
        <f>事前登録票!AR192</f>
        <v>0</v>
      </c>
      <c r="U22" s="336">
        <f>事前登録票!AR193</f>
        <v>0</v>
      </c>
      <c r="V22" s="336">
        <f>事前登録票!AR194</f>
        <v>0</v>
      </c>
      <c r="W22" s="336">
        <f>事前登録票!AR195</f>
        <v>0</v>
      </c>
      <c r="X22" s="336">
        <f>事前登録票!AR196</f>
        <v>0</v>
      </c>
      <c r="Y22" s="336">
        <f>事前登録票!AR197</f>
        <v>0</v>
      </c>
      <c r="Z22" s="336">
        <f>事前登録票!AR198</f>
        <v>0</v>
      </c>
      <c r="AA22" s="336">
        <f>事前登録票!AR199</f>
        <v>0</v>
      </c>
      <c r="AB22" s="337">
        <f>事前登録票!AR200</f>
        <v>0</v>
      </c>
      <c r="AJ22" s="90"/>
      <c r="AK22" s="90"/>
    </row>
    <row r="23" spans="2:37" ht="20.100000000000001" customHeight="1" thickTop="1">
      <c r="B23" s="633"/>
      <c r="C23" s="635" t="s">
        <v>86</v>
      </c>
      <c r="D23" s="636"/>
      <c r="E23" s="636"/>
      <c r="F23" s="661" t="s">
        <v>38</v>
      </c>
      <c r="G23" s="604"/>
      <c r="H23" s="604"/>
      <c r="I23" s="604"/>
      <c r="J23" s="604"/>
      <c r="K23" s="604"/>
      <c r="L23" s="604"/>
      <c r="M23" s="604"/>
      <c r="N23" s="663"/>
      <c r="O23" s="661" t="s">
        <v>39</v>
      </c>
      <c r="P23" s="604"/>
      <c r="Q23" s="604"/>
      <c r="R23" s="604"/>
      <c r="S23" s="604"/>
      <c r="T23" s="604"/>
      <c r="U23" s="604"/>
      <c r="V23" s="604"/>
      <c r="W23" s="663"/>
      <c r="X23" s="661" t="s">
        <v>40</v>
      </c>
      <c r="Y23" s="604"/>
      <c r="Z23" s="604"/>
      <c r="AA23" s="604"/>
      <c r="AB23" s="662"/>
      <c r="AJ23" s="90"/>
      <c r="AK23" s="90"/>
    </row>
    <row r="24" spans="2:37" ht="27.95" customHeight="1">
      <c r="B24" s="633"/>
      <c r="C24" s="639" t="s">
        <v>88</v>
      </c>
      <c r="D24" s="640"/>
      <c r="E24" s="641"/>
      <c r="F24" s="22" t="s">
        <v>41</v>
      </c>
      <c r="G24" s="22" t="s">
        <v>42</v>
      </c>
      <c r="H24" s="22" t="s">
        <v>43</v>
      </c>
      <c r="I24" s="23" t="s">
        <v>44</v>
      </c>
      <c r="J24" s="23" t="s">
        <v>45</v>
      </c>
      <c r="K24" s="23" t="s">
        <v>46</v>
      </c>
      <c r="L24" s="24" t="s">
        <v>47</v>
      </c>
      <c r="M24" s="23" t="s">
        <v>48</v>
      </c>
      <c r="N24" s="23" t="s">
        <v>6</v>
      </c>
      <c r="O24" s="23" t="s">
        <v>49</v>
      </c>
      <c r="P24" s="23" t="s">
        <v>50</v>
      </c>
      <c r="Q24" s="23" t="s">
        <v>51</v>
      </c>
      <c r="R24" s="23" t="s">
        <v>52</v>
      </c>
      <c r="S24" s="23" t="s">
        <v>53</v>
      </c>
      <c r="T24" s="23" t="s">
        <v>54</v>
      </c>
      <c r="U24" s="23" t="s">
        <v>55</v>
      </c>
      <c r="V24" s="23" t="s">
        <v>56</v>
      </c>
      <c r="W24" s="23" t="s">
        <v>57</v>
      </c>
      <c r="X24" s="24" t="s">
        <v>58</v>
      </c>
      <c r="Y24" s="24" t="s">
        <v>59</v>
      </c>
      <c r="Z24" s="24" t="s">
        <v>60</v>
      </c>
      <c r="AA24" s="24" t="s">
        <v>61</v>
      </c>
      <c r="AB24" s="25" t="s">
        <v>87</v>
      </c>
      <c r="AJ24" s="90"/>
      <c r="AK24" s="90"/>
    </row>
    <row r="25" spans="2:37" ht="25.5" customHeight="1" thickBot="1">
      <c r="B25" s="634"/>
      <c r="C25" s="642"/>
      <c r="D25" s="643"/>
      <c r="E25" s="644"/>
      <c r="F25" s="336">
        <f>事前登録票!AR209</f>
        <v>0</v>
      </c>
      <c r="G25" s="336">
        <f>事前登録票!AR210</f>
        <v>0</v>
      </c>
      <c r="H25" s="336">
        <f>事前登録票!AR211</f>
        <v>0</v>
      </c>
      <c r="I25" s="336">
        <f>事前登録票!AR212</f>
        <v>0</v>
      </c>
      <c r="J25" s="336">
        <f>事前登録票!AR213</f>
        <v>0</v>
      </c>
      <c r="K25" s="336">
        <f>事前登録票!AR214</f>
        <v>0</v>
      </c>
      <c r="L25" s="336">
        <f>事前登録票!AR215</f>
        <v>0</v>
      </c>
      <c r="M25" s="336">
        <f>事前登録票!AR216</f>
        <v>0</v>
      </c>
      <c r="N25" s="336">
        <f>事前登録票!AR217</f>
        <v>0</v>
      </c>
      <c r="O25" s="336">
        <f>事前登録票!AR218</f>
        <v>0</v>
      </c>
      <c r="P25" s="336">
        <f>事前登録票!AR219</f>
        <v>0</v>
      </c>
      <c r="Q25" s="336">
        <f>事前登録票!AR220</f>
        <v>0</v>
      </c>
      <c r="R25" s="336">
        <f>事前登録票!AR221</f>
        <v>0</v>
      </c>
      <c r="S25" s="336">
        <f>事前登録票!AR222</f>
        <v>0</v>
      </c>
      <c r="T25" s="336">
        <f>事前登録票!AR223</f>
        <v>0</v>
      </c>
      <c r="U25" s="336">
        <f>事前登録票!AR224</f>
        <v>0</v>
      </c>
      <c r="V25" s="336">
        <f>事前登録票!AR225</f>
        <v>0</v>
      </c>
      <c r="W25" s="336">
        <f>事前登録票!AR226</f>
        <v>0</v>
      </c>
      <c r="X25" s="336">
        <f>事前登録票!AR227</f>
        <v>0</v>
      </c>
      <c r="Y25" s="336">
        <f>事前登録票!AR228</f>
        <v>0</v>
      </c>
      <c r="Z25" s="336">
        <f>事前登録票!AR229</f>
        <v>0</v>
      </c>
      <c r="AA25" s="336">
        <f>事前登録票!AR230</f>
        <v>0</v>
      </c>
      <c r="AB25" s="337">
        <f>事前登録票!AR231</f>
        <v>0</v>
      </c>
      <c r="AJ25" s="90"/>
      <c r="AK25" s="90"/>
    </row>
    <row r="26" spans="2:37" ht="5.45" customHeight="1" thickTop="1">
      <c r="AJ26" s="90"/>
      <c r="AK26" s="90"/>
    </row>
    <row r="27" spans="2:37" s="26" customFormat="1" ht="11.45" customHeight="1">
      <c r="C27" s="26" t="s">
        <v>91</v>
      </c>
      <c r="D27" s="654" t="s">
        <v>92</v>
      </c>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J27" s="91"/>
      <c r="AK27" s="91"/>
    </row>
    <row r="28" spans="2:37" s="27" customFormat="1" ht="24.6" customHeight="1">
      <c r="C28" s="28" t="s">
        <v>94</v>
      </c>
      <c r="D28" s="655" t="s">
        <v>97</v>
      </c>
      <c r="E28" s="655"/>
      <c r="F28" s="655"/>
      <c r="G28" s="655"/>
      <c r="H28" s="655"/>
      <c r="I28" s="655"/>
      <c r="J28" s="655"/>
      <c r="K28" s="655"/>
      <c r="L28" s="655"/>
      <c r="M28" s="655"/>
      <c r="N28" s="655"/>
      <c r="O28" s="655"/>
      <c r="P28" s="655"/>
      <c r="Q28" s="655"/>
      <c r="R28" s="655"/>
      <c r="S28" s="655"/>
      <c r="T28" s="655"/>
      <c r="U28" s="655"/>
      <c r="V28" s="655"/>
      <c r="W28" s="655"/>
      <c r="X28" s="655"/>
      <c r="Y28" s="655"/>
      <c r="Z28" s="655"/>
      <c r="AA28" s="655"/>
      <c r="AB28" s="655"/>
      <c r="AJ28" s="92"/>
      <c r="AK28" s="92"/>
    </row>
    <row r="29" spans="2:37" s="27" customFormat="1" ht="11.45" customHeight="1">
      <c r="C29" s="28" t="s">
        <v>95</v>
      </c>
      <c r="D29" s="654" t="s">
        <v>93</v>
      </c>
      <c r="E29" s="654"/>
      <c r="F29" s="654"/>
      <c r="G29" s="654"/>
      <c r="H29" s="654"/>
      <c r="I29" s="654"/>
      <c r="J29" s="654"/>
      <c r="K29" s="654"/>
      <c r="L29" s="654"/>
      <c r="M29" s="654"/>
      <c r="N29" s="654"/>
      <c r="O29" s="654"/>
      <c r="P29" s="654"/>
      <c r="Q29" s="654"/>
      <c r="R29" s="654"/>
      <c r="S29" s="654"/>
      <c r="T29" s="654"/>
      <c r="U29" s="654"/>
      <c r="V29" s="654"/>
      <c r="W29" s="654"/>
      <c r="X29" s="654"/>
      <c r="Y29" s="654"/>
      <c r="Z29" s="654"/>
      <c r="AA29" s="654"/>
      <c r="AB29" s="654"/>
      <c r="AJ29" s="92"/>
      <c r="AK29" s="92"/>
    </row>
    <row r="30" spans="2:37" s="27" customFormat="1" ht="11.45" customHeight="1">
      <c r="C30" s="28" t="s">
        <v>96</v>
      </c>
      <c r="D30" s="654" t="s">
        <v>102</v>
      </c>
      <c r="E30" s="654"/>
      <c r="F30" s="654"/>
      <c r="G30" s="654"/>
      <c r="H30" s="654"/>
      <c r="I30" s="654"/>
      <c r="J30" s="654"/>
      <c r="K30" s="654"/>
      <c r="L30" s="654"/>
      <c r="M30" s="654"/>
      <c r="N30" s="654"/>
      <c r="O30" s="654"/>
      <c r="P30" s="654"/>
      <c r="Q30" s="654"/>
      <c r="R30" s="654"/>
      <c r="S30" s="654"/>
      <c r="T30" s="654"/>
      <c r="U30" s="654"/>
      <c r="V30" s="654"/>
      <c r="W30" s="654"/>
      <c r="X30" s="26"/>
      <c r="Y30" s="26"/>
      <c r="Z30" s="26"/>
      <c r="AA30" s="26"/>
      <c r="AB30" s="26"/>
      <c r="AD30" s="29" t="s">
        <v>98</v>
      </c>
      <c r="AJ30" s="92"/>
      <c r="AK30" s="92"/>
    </row>
    <row r="31" spans="2:37" ht="20.100000000000001" customHeight="1">
      <c r="AJ31" s="90"/>
      <c r="AK31" s="90"/>
    </row>
    <row r="32" spans="2:37" ht="20.100000000000001" customHeight="1">
      <c r="AJ32" s="90"/>
      <c r="AK32" s="90"/>
    </row>
    <row r="33" spans="2:37" ht="20.100000000000001" customHeight="1">
      <c r="AJ33" s="90"/>
      <c r="AK33" s="90"/>
    </row>
    <row r="34" spans="2:37" ht="20.100000000000001" customHeight="1">
      <c r="AJ34" s="90"/>
      <c r="AK34" s="90"/>
    </row>
    <row r="35" spans="2:37" ht="20.100000000000001" customHeight="1">
      <c r="AJ35" s="90"/>
      <c r="AK35" s="90"/>
    </row>
    <row r="36" spans="2:37" ht="20.100000000000001" customHeight="1">
      <c r="AJ36" s="90"/>
      <c r="AK36" s="90"/>
    </row>
    <row r="37" spans="2:37" ht="20.100000000000001" customHeight="1">
      <c r="AJ37" s="90"/>
      <c r="AK37" s="90"/>
    </row>
    <row r="38" spans="2:37" ht="18" customHeight="1">
      <c r="B38" s="30"/>
    </row>
    <row r="39" spans="2:37" ht="18" customHeight="1"/>
    <row r="40" spans="2:37" ht="18" customHeight="1">
      <c r="C40" s="31"/>
      <c r="E40" s="32"/>
      <c r="F40" s="33"/>
      <c r="G40" s="33"/>
      <c r="H40" s="33"/>
      <c r="I40" s="33"/>
      <c r="K40" s="34"/>
      <c r="L40" s="34"/>
      <c r="M40" s="34"/>
      <c r="N40" s="34"/>
      <c r="O40" s="34"/>
      <c r="P40" s="34"/>
      <c r="Q40" s="34"/>
      <c r="R40" s="34"/>
      <c r="S40" s="34"/>
      <c r="T40" s="34"/>
      <c r="U40" s="34"/>
      <c r="V40" s="34"/>
      <c r="W40" s="34"/>
      <c r="X40" s="34"/>
      <c r="Y40" s="34"/>
      <c r="Z40" s="34"/>
      <c r="AA40" s="34"/>
      <c r="AB40" s="34"/>
      <c r="AC40" s="34"/>
      <c r="AD40" s="34"/>
    </row>
    <row r="41" spans="2:37" ht="18" customHeight="1">
      <c r="C41" s="31"/>
      <c r="E41" s="34"/>
      <c r="F41" s="34"/>
      <c r="G41" s="34"/>
      <c r="H41" s="34"/>
      <c r="I41" s="34"/>
      <c r="K41" s="34"/>
      <c r="L41" s="34"/>
      <c r="M41" s="34"/>
      <c r="N41" s="34"/>
      <c r="O41" s="34"/>
      <c r="P41" s="34"/>
      <c r="Q41" s="34"/>
      <c r="R41" s="34"/>
      <c r="S41" s="34"/>
      <c r="T41" s="34"/>
      <c r="U41" s="34"/>
      <c r="W41" s="34"/>
      <c r="X41" s="34"/>
      <c r="Z41" s="34"/>
      <c r="AA41" s="34"/>
      <c r="AB41" s="34"/>
      <c r="AC41" s="34"/>
      <c r="AD41" s="34"/>
    </row>
    <row r="42" spans="2:37" ht="18" customHeight="1">
      <c r="C42" s="31"/>
      <c r="E42" s="34"/>
      <c r="F42" s="34"/>
      <c r="G42" s="34"/>
      <c r="H42" s="34"/>
      <c r="I42" s="34"/>
      <c r="K42" s="34"/>
      <c r="L42" s="34"/>
      <c r="M42" s="34"/>
      <c r="N42" s="34"/>
      <c r="O42" s="34"/>
      <c r="P42" s="34"/>
      <c r="Q42" s="34"/>
      <c r="R42" s="34"/>
      <c r="S42" s="34"/>
      <c r="T42" s="34"/>
      <c r="U42" s="34"/>
      <c r="V42" s="3"/>
      <c r="W42" s="34"/>
      <c r="X42" s="34"/>
      <c r="Y42" s="34"/>
      <c r="Z42" s="34"/>
      <c r="AA42" s="34"/>
      <c r="AB42" s="34"/>
      <c r="AC42" s="34"/>
      <c r="AD42" s="34"/>
    </row>
    <row r="43" spans="2:37" ht="18" customHeight="1">
      <c r="C43" s="31"/>
    </row>
    <row r="44" spans="2:37" ht="18" customHeight="1">
      <c r="C44" s="31"/>
    </row>
    <row r="45" spans="2:37" ht="18" customHeight="1">
      <c r="C45" s="31"/>
    </row>
    <row r="46" spans="2:37" ht="18" customHeight="1">
      <c r="C46" s="31"/>
    </row>
    <row r="47" spans="2:37" ht="18" customHeight="1">
      <c r="C47" s="31"/>
    </row>
    <row r="48" spans="2:37" ht="18" customHeight="1">
      <c r="C48" s="31"/>
    </row>
    <row r="49" spans="3:3" ht="18" customHeight="1">
      <c r="C49" s="31"/>
    </row>
    <row r="50" spans="3:3" ht="18" customHeight="1">
      <c r="C50" s="31"/>
    </row>
    <row r="51" spans="3:3" ht="18" customHeight="1">
      <c r="C51" s="31"/>
    </row>
    <row r="52" spans="3:3" ht="18" customHeight="1">
      <c r="C52" s="31"/>
    </row>
    <row r="53" spans="3:3" ht="18" customHeight="1">
      <c r="C53" s="31"/>
    </row>
    <row r="54" spans="3:3" ht="18" customHeight="1">
      <c r="C54" s="31"/>
    </row>
    <row r="55" spans="3:3" ht="18" customHeight="1">
      <c r="C55" s="31"/>
    </row>
    <row r="56" spans="3:3" ht="18" customHeight="1">
      <c r="C56" s="31"/>
    </row>
    <row r="57" spans="3:3" ht="18" customHeight="1">
      <c r="C57" s="31"/>
    </row>
    <row r="58" spans="3:3" ht="18" customHeight="1">
      <c r="C58" s="31"/>
    </row>
    <row r="59" spans="3:3" ht="18" customHeight="1">
      <c r="C59" s="31"/>
    </row>
    <row r="60" spans="3:3" ht="18" customHeight="1">
      <c r="C60" s="31"/>
    </row>
    <row r="61" spans="3:3" ht="18" customHeight="1"/>
    <row r="62" spans="3:3" ht="18" customHeight="1"/>
    <row r="63" spans="3:3" ht="18" customHeight="1"/>
    <row r="64" spans="3: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sheetData>
  <mergeCells count="62">
    <mergeCell ref="D27:AB27"/>
    <mergeCell ref="D28:AB28"/>
    <mergeCell ref="D29:AB29"/>
    <mergeCell ref="D30:W30"/>
    <mergeCell ref="X20:AB20"/>
    <mergeCell ref="C21:E22"/>
    <mergeCell ref="C23:E23"/>
    <mergeCell ref="X23:AB23"/>
    <mergeCell ref="F20:N20"/>
    <mergeCell ref="F23:N23"/>
    <mergeCell ref="O20:W20"/>
    <mergeCell ref="O23:W23"/>
    <mergeCell ref="O17:O18"/>
    <mergeCell ref="P17:P18"/>
    <mergeCell ref="Q17:Q18"/>
    <mergeCell ref="C18:E19"/>
    <mergeCell ref="C20:E20"/>
    <mergeCell ref="N17:N18"/>
    <mergeCell ref="F17:H17"/>
    <mergeCell ref="B17:B25"/>
    <mergeCell ref="C17:E17"/>
    <mergeCell ref="I17:L17"/>
    <mergeCell ref="M17:M18"/>
    <mergeCell ref="C24:E25"/>
    <mergeCell ref="S10:U10"/>
    <mergeCell ref="Q11:Q12"/>
    <mergeCell ref="R11:R12"/>
    <mergeCell ref="S11:S12"/>
    <mergeCell ref="T11:T12"/>
    <mergeCell ref="U11:AA11"/>
    <mergeCell ref="P11:P12"/>
    <mergeCell ref="B13:B14"/>
    <mergeCell ref="M14:R14"/>
    <mergeCell ref="U14:AA14"/>
    <mergeCell ref="AC10:AC12"/>
    <mergeCell ref="C11:C12"/>
    <mergeCell ref="D11:D12"/>
    <mergeCell ref="E11:E12"/>
    <mergeCell ref="F11:F12"/>
    <mergeCell ref="G11:G12"/>
    <mergeCell ref="H11:H12"/>
    <mergeCell ref="I11:I12"/>
    <mergeCell ref="J11:J12"/>
    <mergeCell ref="K11:K12"/>
    <mergeCell ref="L10:L12"/>
    <mergeCell ref="M10:R10"/>
    <mergeCell ref="B3:AD3"/>
    <mergeCell ref="B5:C5"/>
    <mergeCell ref="D5:Z5"/>
    <mergeCell ref="B9:B12"/>
    <mergeCell ref="C9:G10"/>
    <mergeCell ref="H9:K10"/>
    <mergeCell ref="L9:R9"/>
    <mergeCell ref="S9:AA9"/>
    <mergeCell ref="AB9:AC9"/>
    <mergeCell ref="AD9:AD12"/>
    <mergeCell ref="V10:Y10"/>
    <mergeCell ref="Z10:AA10"/>
    <mergeCell ref="AB10:AB12"/>
    <mergeCell ref="M11:M12"/>
    <mergeCell ref="N11:N12"/>
    <mergeCell ref="O11:O12"/>
  </mergeCells>
  <phoneticPr fontId="11"/>
  <dataValidations count="1">
    <dataValidation type="list" allowBlank="1" showInputMessage="1" showErrorMessage="1" sqref="M16:R16 Y16 T16:W16 C16:E16">
      <formula1>"○,ー"</formula1>
    </dataValidation>
  </dataValidations>
  <pageMargins left="0.51181102362204722" right="0.51181102362204722" top="0.74803149606299213" bottom="0.19685039370078741" header="0.31496062992125984" footer="0.19685039370078741"/>
  <pageSetup paperSize="9" scale="77" orientation="landscape" r:id="rId1"/>
  <headerFooter>
    <oddFooter>&amp;C&amp;P</oddFooter>
  </headerFooter>
  <ignoredErrors>
    <ignoredError sqref="F19:Q19 F22:AB22 F25:AB25"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L51"/>
  <sheetViews>
    <sheetView showGridLines="0" view="pageBreakPreview" zoomScale="85" zoomScaleNormal="100" zoomScaleSheetLayoutView="85" workbookViewId="0">
      <selection activeCell="CO33" sqref="CO33"/>
    </sheetView>
  </sheetViews>
  <sheetFormatPr defaultRowHeight="15.75"/>
  <cols>
    <col min="1" max="1" width="2.625" style="141" customWidth="1"/>
    <col min="2" max="2" width="78.375" style="141" bestFit="1" customWidth="1"/>
    <col min="3" max="3" width="102.875" style="141" bestFit="1" customWidth="1"/>
    <col min="4" max="4" width="75.125" style="143" customWidth="1"/>
    <col min="5" max="14" width="9" style="141"/>
    <col min="15" max="15" width="9" style="141" customWidth="1"/>
    <col min="16" max="16384" width="9" style="141"/>
  </cols>
  <sheetData>
    <row r="2" spans="2:12" ht="24">
      <c r="B2" s="345" t="s">
        <v>763</v>
      </c>
    </row>
    <row r="4" spans="2:12">
      <c r="B4" s="344" t="s">
        <v>761</v>
      </c>
      <c r="C4" s="344" t="s">
        <v>787</v>
      </c>
    </row>
    <row r="5" spans="2:12" ht="19.5">
      <c r="B5" s="158" t="s">
        <v>227</v>
      </c>
      <c r="C5" s="144"/>
    </row>
    <row r="6" spans="2:12">
      <c r="B6" s="145" t="s">
        <v>161</v>
      </c>
      <c r="C6" s="146" t="s">
        <v>151</v>
      </c>
    </row>
    <row r="7" spans="2:12">
      <c r="B7" s="145" t="s">
        <v>454</v>
      </c>
      <c r="C7" s="146" t="s">
        <v>585</v>
      </c>
    </row>
    <row r="8" spans="2:12" ht="14.25" customHeight="1">
      <c r="B8" s="145" t="s">
        <v>105</v>
      </c>
      <c r="C8" s="147" t="s">
        <v>586</v>
      </c>
    </row>
    <row r="9" spans="2:12" ht="19.5">
      <c r="B9" s="158" t="s">
        <v>228</v>
      </c>
      <c r="C9" s="144"/>
    </row>
    <row r="10" spans="2:12">
      <c r="B10" s="145" t="s">
        <v>190</v>
      </c>
      <c r="C10" s="142" t="s">
        <v>587</v>
      </c>
    </row>
    <row r="11" spans="2:12" ht="31.5">
      <c r="B11" s="145" t="s">
        <v>191</v>
      </c>
      <c r="C11" s="148" t="s">
        <v>588</v>
      </c>
      <c r="E11" s="143"/>
      <c r="F11" s="143"/>
      <c r="G11" s="143"/>
      <c r="H11" s="143"/>
      <c r="I11" s="143"/>
      <c r="J11" s="143"/>
      <c r="K11" s="143"/>
    </row>
    <row r="12" spans="2:12" ht="19.5">
      <c r="B12" s="158" t="s">
        <v>589</v>
      </c>
      <c r="C12" s="149"/>
    </row>
    <row r="13" spans="2:12" ht="94.5">
      <c r="B13" s="150" t="s">
        <v>149</v>
      </c>
      <c r="C13" s="151" t="s">
        <v>754</v>
      </c>
    </row>
    <row r="14" spans="2:12" ht="94.5">
      <c r="B14" s="150" t="s">
        <v>148</v>
      </c>
      <c r="C14" s="151" t="s">
        <v>590</v>
      </c>
    </row>
    <row r="15" spans="2:12" ht="19.5">
      <c r="B15" s="158" t="s">
        <v>104</v>
      </c>
      <c r="C15" s="144"/>
      <c r="E15" s="143"/>
      <c r="F15" s="143"/>
      <c r="G15" s="143"/>
      <c r="H15" s="143"/>
      <c r="I15" s="143"/>
      <c r="J15" s="143"/>
      <c r="K15" s="143"/>
      <c r="L15" s="143"/>
    </row>
    <row r="16" spans="2:12" ht="14.25" customHeight="1">
      <c r="B16" s="150" t="s">
        <v>591</v>
      </c>
      <c r="C16" s="151" t="s">
        <v>592</v>
      </c>
      <c r="D16" s="141"/>
      <c r="E16" s="143"/>
      <c r="F16" s="143"/>
      <c r="G16" s="143"/>
      <c r="H16" s="143"/>
      <c r="I16" s="143"/>
      <c r="J16" s="143"/>
      <c r="K16" s="143"/>
      <c r="L16" s="143"/>
    </row>
    <row r="17" spans="2:12">
      <c r="B17" s="150" t="s">
        <v>593</v>
      </c>
      <c r="C17" s="152" t="s">
        <v>151</v>
      </c>
      <c r="D17" s="141"/>
      <c r="E17" s="143"/>
      <c r="F17" s="143"/>
      <c r="G17" s="143"/>
      <c r="H17" s="143"/>
      <c r="I17" s="143"/>
      <c r="J17" s="143"/>
      <c r="K17" s="143"/>
      <c r="L17" s="143"/>
    </row>
    <row r="18" spans="2:12" ht="110.25">
      <c r="B18" s="150" t="s">
        <v>751</v>
      </c>
      <c r="C18" s="341" t="s">
        <v>753</v>
      </c>
      <c r="D18" s="141"/>
      <c r="E18" s="143"/>
      <c r="F18" s="143"/>
      <c r="G18" s="143"/>
      <c r="H18" s="143"/>
      <c r="I18" s="143"/>
      <c r="J18" s="143"/>
      <c r="K18" s="143"/>
      <c r="L18" s="143"/>
    </row>
    <row r="19" spans="2:12" ht="19.5">
      <c r="B19" s="158" t="s">
        <v>204</v>
      </c>
      <c r="C19" s="144"/>
    </row>
    <row r="20" spans="2:12" ht="14.25" customHeight="1">
      <c r="B20" s="150" t="s">
        <v>205</v>
      </c>
      <c r="C20" s="147" t="s">
        <v>594</v>
      </c>
      <c r="D20" s="141"/>
    </row>
    <row r="21" spans="2:12" ht="14.25" customHeight="1">
      <c r="B21" s="150" t="s">
        <v>206</v>
      </c>
      <c r="C21" s="147" t="s">
        <v>594</v>
      </c>
      <c r="D21" s="141"/>
    </row>
    <row r="22" spans="2:12" ht="14.25" customHeight="1">
      <c r="B22" s="150" t="s">
        <v>207</v>
      </c>
      <c r="C22" s="147" t="s">
        <v>595</v>
      </c>
      <c r="D22" s="141"/>
    </row>
    <row r="23" spans="2:12">
      <c r="B23" s="153" t="s">
        <v>103</v>
      </c>
      <c r="C23" s="144"/>
    </row>
    <row r="24" spans="2:12" ht="14.25" customHeight="1">
      <c r="B24" s="142" t="s">
        <v>596</v>
      </c>
      <c r="C24" s="147" t="s">
        <v>151</v>
      </c>
      <c r="D24" s="141"/>
    </row>
    <row r="25" spans="2:12" ht="94.5">
      <c r="B25" s="142" t="s">
        <v>597</v>
      </c>
      <c r="C25" s="152" t="s">
        <v>598</v>
      </c>
      <c r="D25" s="141"/>
    </row>
    <row r="26" spans="2:12" ht="19.5">
      <c r="B26" s="158" t="s">
        <v>599</v>
      </c>
      <c r="C26" s="149"/>
    </row>
    <row r="27" spans="2:12" ht="14.25" customHeight="1">
      <c r="B27" s="150" t="s">
        <v>310</v>
      </c>
      <c r="C27" s="147" t="s">
        <v>151</v>
      </c>
      <c r="D27" s="141"/>
    </row>
    <row r="28" spans="2:12" ht="13.5" customHeight="1">
      <c r="B28" s="150" t="s">
        <v>251</v>
      </c>
      <c r="C28" s="152" t="s">
        <v>594</v>
      </c>
      <c r="D28" s="141"/>
    </row>
    <row r="29" spans="2:12" ht="14.25" customHeight="1">
      <c r="B29" s="150" t="s">
        <v>600</v>
      </c>
      <c r="C29" s="152" t="s">
        <v>594</v>
      </c>
      <c r="D29" s="141"/>
    </row>
    <row r="30" spans="2:12" ht="14.25" customHeight="1">
      <c r="B30" s="150" t="s">
        <v>252</v>
      </c>
      <c r="C30" s="154" t="s">
        <v>595</v>
      </c>
      <c r="D30" s="141"/>
    </row>
    <row r="31" spans="2:12" ht="19.5">
      <c r="B31" s="158" t="s">
        <v>229</v>
      </c>
      <c r="C31" s="144"/>
    </row>
    <row r="32" spans="2:12">
      <c r="B32" s="150" t="s">
        <v>452</v>
      </c>
      <c r="C32" s="147" t="s">
        <v>762</v>
      </c>
    </row>
    <row r="33" spans="1:4">
      <c r="B33" s="150" t="s">
        <v>601</v>
      </c>
      <c r="C33" s="147" t="s">
        <v>602</v>
      </c>
    </row>
    <row r="34" spans="1:4">
      <c r="B34" s="150" t="s">
        <v>603</v>
      </c>
      <c r="C34" s="146" t="s">
        <v>604</v>
      </c>
    </row>
    <row r="35" spans="1:4" ht="19.5">
      <c r="B35" s="158" t="s">
        <v>159</v>
      </c>
      <c r="C35" s="149"/>
    </row>
    <row r="36" spans="1:4" ht="14.25" customHeight="1">
      <c r="B36" s="150" t="s">
        <v>756</v>
      </c>
      <c r="C36" s="146" t="s">
        <v>151</v>
      </c>
      <c r="D36" s="141"/>
    </row>
    <row r="37" spans="1:4" ht="14.25" customHeight="1">
      <c r="A37" s="143"/>
      <c r="B37" s="150" t="s">
        <v>194</v>
      </c>
      <c r="C37" s="142" t="s">
        <v>605</v>
      </c>
      <c r="D37" s="141"/>
    </row>
    <row r="38" spans="1:4" ht="14.25" customHeight="1">
      <c r="A38" s="143"/>
      <c r="B38" s="150" t="s">
        <v>759</v>
      </c>
      <c r="C38" s="142" t="s">
        <v>760</v>
      </c>
      <c r="D38" s="141"/>
    </row>
    <row r="39" spans="1:4" ht="19.5">
      <c r="B39" s="155" t="s">
        <v>606</v>
      </c>
      <c r="C39" s="153"/>
    </row>
    <row r="40" spans="1:4" ht="14.25" customHeight="1">
      <c r="B40" s="150" t="s">
        <v>607</v>
      </c>
      <c r="C40" s="142" t="s">
        <v>608</v>
      </c>
      <c r="D40" s="141"/>
    </row>
    <row r="41" spans="1:4" ht="14.25" customHeight="1">
      <c r="B41" s="150" t="s">
        <v>256</v>
      </c>
      <c r="C41" s="142" t="s">
        <v>608</v>
      </c>
      <c r="D41" s="141"/>
    </row>
    <row r="42" spans="1:4" ht="14.25" customHeight="1">
      <c r="B42" s="150" t="s">
        <v>609</v>
      </c>
      <c r="C42" s="142" t="s">
        <v>608</v>
      </c>
      <c r="D42" s="141"/>
    </row>
    <row r="43" spans="1:4" ht="13.5" customHeight="1">
      <c r="B43" s="150" t="s">
        <v>258</v>
      </c>
      <c r="C43" s="142" t="s">
        <v>608</v>
      </c>
      <c r="D43" s="141"/>
    </row>
    <row r="44" spans="1:4" ht="19.5">
      <c r="B44" s="158" t="s">
        <v>610</v>
      </c>
      <c r="C44" s="149"/>
    </row>
    <row r="45" spans="1:4" ht="15" customHeight="1">
      <c r="B45" s="150" t="s">
        <v>611</v>
      </c>
      <c r="C45" s="147" t="s">
        <v>612</v>
      </c>
      <c r="D45" s="141"/>
    </row>
    <row r="46" spans="1:4" ht="14.25" customHeight="1">
      <c r="B46" s="150" t="s">
        <v>582</v>
      </c>
      <c r="C46" s="147" t="s">
        <v>612</v>
      </c>
      <c r="D46" s="141"/>
    </row>
    <row r="47" spans="1:4" ht="14.25" customHeight="1">
      <c r="B47" s="150" t="s">
        <v>613</v>
      </c>
      <c r="C47" s="154" t="s">
        <v>614</v>
      </c>
      <c r="D47" s="141"/>
    </row>
    <row r="48" spans="1:4" ht="19.5">
      <c r="B48" s="155" t="s">
        <v>509</v>
      </c>
      <c r="C48" s="142" t="s">
        <v>615</v>
      </c>
    </row>
    <row r="49" spans="2:3" ht="19.5">
      <c r="B49" s="155" t="s">
        <v>510</v>
      </c>
      <c r="C49" s="142" t="s">
        <v>151</v>
      </c>
    </row>
    <row r="50" spans="2:3" ht="19.5">
      <c r="B50" s="156" t="s">
        <v>511</v>
      </c>
      <c r="C50" s="142" t="s">
        <v>616</v>
      </c>
    </row>
    <row r="51" spans="2:3">
      <c r="B51" s="157"/>
      <c r="C51" s="147"/>
    </row>
  </sheetData>
  <phoneticPr fontId="11"/>
  <pageMargins left="0.23622047244094491" right="0.23622047244094491" top="0.74803149606299213" bottom="0.74803149606299213" header="0.31496062992125984" footer="0.31496062992125984"/>
  <pageSetup paperSize="9" scale="54" orientation="portrait" blackAndWhite="1" r:id="rId1"/>
  <colBreaks count="1" manualBreakCount="1">
    <brk id="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B1:I87"/>
  <sheetViews>
    <sheetView showGridLines="0" zoomScaleNormal="100" zoomScaleSheetLayoutView="85" workbookViewId="0">
      <selection activeCell="K14" sqref="K14"/>
    </sheetView>
  </sheetViews>
  <sheetFormatPr defaultRowHeight="15.75"/>
  <cols>
    <col min="1" max="1" width="9" style="356"/>
    <col min="2" max="2" width="3.5" style="356" bestFit="1" customWidth="1"/>
    <col min="3" max="3" width="13" style="356" customWidth="1"/>
    <col min="4" max="4" width="29.5" style="356" customWidth="1"/>
    <col min="5" max="5" width="80.375" style="356" customWidth="1"/>
    <col min="6" max="16384" width="9" style="356"/>
  </cols>
  <sheetData>
    <row r="1" spans="2:9">
      <c r="B1" s="671" t="s">
        <v>824</v>
      </c>
      <c r="C1" s="671"/>
      <c r="D1" s="671"/>
      <c r="E1" s="671"/>
    </row>
    <row r="2" spans="2:9">
      <c r="B2" s="672"/>
      <c r="C2" s="672"/>
      <c r="D2" s="672"/>
      <c r="E2" s="672"/>
    </row>
    <row r="3" spans="2:9" ht="21" customHeight="1">
      <c r="B3" s="664" t="s">
        <v>362</v>
      </c>
      <c r="C3" s="664"/>
      <c r="D3" s="664"/>
      <c r="E3" s="355" t="s">
        <v>420</v>
      </c>
      <c r="F3" s="355" t="s">
        <v>438</v>
      </c>
      <c r="G3" s="355" t="s">
        <v>439</v>
      </c>
      <c r="H3" s="355" t="s">
        <v>440</v>
      </c>
      <c r="I3" s="355" t="s">
        <v>803</v>
      </c>
    </row>
    <row r="4" spans="2:9" ht="21" customHeight="1">
      <c r="B4" s="690" t="s">
        <v>752</v>
      </c>
      <c r="C4" s="694" t="s">
        <v>363</v>
      </c>
      <c r="D4" s="694"/>
      <c r="E4" s="360" t="s">
        <v>374</v>
      </c>
      <c r="F4" s="361">
        <v>7.5</v>
      </c>
      <c r="G4" s="673"/>
      <c r="H4" s="665"/>
      <c r="I4" s="664"/>
    </row>
    <row r="5" spans="2:9" ht="21" customHeight="1">
      <c r="B5" s="690"/>
      <c r="C5" s="694"/>
      <c r="D5" s="694"/>
      <c r="E5" s="360" t="s">
        <v>375</v>
      </c>
      <c r="F5" s="361">
        <v>7</v>
      </c>
      <c r="G5" s="673"/>
      <c r="H5" s="665"/>
      <c r="I5" s="664"/>
    </row>
    <row r="6" spans="2:9" ht="21" customHeight="1">
      <c r="B6" s="690"/>
      <c r="C6" s="694"/>
      <c r="D6" s="694"/>
      <c r="E6" s="360" t="s">
        <v>376</v>
      </c>
      <c r="F6" s="361">
        <v>6.5</v>
      </c>
      <c r="G6" s="673"/>
      <c r="H6" s="665"/>
      <c r="I6" s="664"/>
    </row>
    <row r="7" spans="2:9" ht="21" customHeight="1">
      <c r="B7" s="690"/>
      <c r="C7" s="694"/>
      <c r="D7" s="694"/>
      <c r="E7" s="360" t="s">
        <v>377</v>
      </c>
      <c r="F7" s="361">
        <v>6</v>
      </c>
      <c r="G7" s="673"/>
      <c r="H7" s="665"/>
      <c r="I7" s="664"/>
    </row>
    <row r="8" spans="2:9" ht="21" customHeight="1">
      <c r="B8" s="690"/>
      <c r="C8" s="694"/>
      <c r="D8" s="694"/>
      <c r="E8" s="360" t="s">
        <v>378</v>
      </c>
      <c r="F8" s="361">
        <v>5.5</v>
      </c>
      <c r="G8" s="673"/>
      <c r="H8" s="665"/>
      <c r="I8" s="664"/>
    </row>
    <row r="9" spans="2:9" ht="21" customHeight="1">
      <c r="B9" s="690"/>
      <c r="C9" s="694"/>
      <c r="D9" s="694"/>
      <c r="E9" s="360" t="s">
        <v>379</v>
      </c>
      <c r="F9" s="361">
        <v>5</v>
      </c>
      <c r="G9" s="673"/>
      <c r="H9" s="665"/>
      <c r="I9" s="664"/>
    </row>
    <row r="10" spans="2:9" ht="21" customHeight="1">
      <c r="B10" s="690"/>
      <c r="C10" s="694"/>
      <c r="D10" s="694"/>
      <c r="E10" s="360" t="s">
        <v>380</v>
      </c>
      <c r="F10" s="361">
        <v>4.5</v>
      </c>
      <c r="G10" s="673"/>
      <c r="H10" s="665"/>
      <c r="I10" s="664"/>
    </row>
    <row r="11" spans="2:9" ht="21" customHeight="1">
      <c r="B11" s="690"/>
      <c r="C11" s="694"/>
      <c r="D11" s="694"/>
      <c r="E11" s="360" t="s">
        <v>381</v>
      </c>
      <c r="F11" s="361">
        <v>4</v>
      </c>
      <c r="G11" s="673"/>
      <c r="H11" s="665"/>
      <c r="I11" s="664"/>
    </row>
    <row r="12" spans="2:9" ht="21" customHeight="1">
      <c r="B12" s="690"/>
      <c r="C12" s="694"/>
      <c r="D12" s="694"/>
      <c r="E12" s="360" t="s">
        <v>382</v>
      </c>
      <c r="F12" s="361">
        <v>3.5</v>
      </c>
      <c r="G12" s="673"/>
      <c r="H12" s="665"/>
      <c r="I12" s="664"/>
    </row>
    <row r="13" spans="2:9" ht="21" customHeight="1">
      <c r="B13" s="690"/>
      <c r="C13" s="694"/>
      <c r="D13" s="694"/>
      <c r="E13" s="360" t="s">
        <v>383</v>
      </c>
      <c r="F13" s="361">
        <v>3</v>
      </c>
      <c r="G13" s="673"/>
      <c r="H13" s="665"/>
      <c r="I13" s="664"/>
    </row>
    <row r="14" spans="2:9" ht="21" customHeight="1">
      <c r="B14" s="690"/>
      <c r="C14" s="688" t="s">
        <v>366</v>
      </c>
      <c r="D14" s="688"/>
      <c r="E14" s="362" t="s">
        <v>364</v>
      </c>
      <c r="F14" s="361">
        <v>1</v>
      </c>
      <c r="G14" s="673"/>
      <c r="H14" s="665"/>
      <c r="I14" s="664"/>
    </row>
    <row r="15" spans="2:9" ht="21" customHeight="1">
      <c r="B15" s="690"/>
      <c r="C15" s="688"/>
      <c r="D15" s="688"/>
      <c r="E15" s="362" t="s">
        <v>365</v>
      </c>
      <c r="F15" s="361">
        <v>0.5</v>
      </c>
      <c r="G15" s="673"/>
      <c r="H15" s="665"/>
      <c r="I15" s="664"/>
    </row>
    <row r="16" spans="2:9" ht="21" customHeight="1">
      <c r="B16" s="690"/>
      <c r="C16" s="688"/>
      <c r="D16" s="688"/>
      <c r="E16" s="362" t="s">
        <v>276</v>
      </c>
      <c r="F16" s="361">
        <v>0</v>
      </c>
      <c r="G16" s="673"/>
      <c r="H16" s="665"/>
      <c r="I16" s="664"/>
    </row>
    <row r="17" spans="2:9" ht="21" customHeight="1">
      <c r="B17" s="690"/>
      <c r="C17" s="694" t="s">
        <v>367</v>
      </c>
      <c r="D17" s="694"/>
      <c r="E17" s="362" t="s">
        <v>361</v>
      </c>
      <c r="F17" s="361">
        <v>0.5</v>
      </c>
      <c r="G17" s="673"/>
      <c r="H17" s="665"/>
      <c r="I17" s="664"/>
    </row>
    <row r="18" spans="2:9" ht="21" customHeight="1">
      <c r="B18" s="690"/>
      <c r="C18" s="694"/>
      <c r="D18" s="694"/>
      <c r="E18" s="362" t="s">
        <v>276</v>
      </c>
      <c r="F18" s="361">
        <v>0</v>
      </c>
      <c r="G18" s="673"/>
      <c r="H18" s="665"/>
      <c r="I18" s="664"/>
    </row>
    <row r="19" spans="2:9" ht="21" customHeight="1">
      <c r="B19" s="690"/>
      <c r="C19" s="694" t="s">
        <v>371</v>
      </c>
      <c r="D19" s="694"/>
      <c r="E19" s="362" t="s">
        <v>368</v>
      </c>
      <c r="F19" s="361">
        <v>1</v>
      </c>
      <c r="G19" s="673"/>
      <c r="H19" s="665"/>
      <c r="I19" s="664"/>
    </row>
    <row r="20" spans="2:9" ht="21" customHeight="1">
      <c r="B20" s="690"/>
      <c r="C20" s="694"/>
      <c r="D20" s="694"/>
      <c r="E20" s="362" t="s">
        <v>369</v>
      </c>
      <c r="F20" s="361">
        <v>0.75</v>
      </c>
      <c r="G20" s="673"/>
      <c r="H20" s="665"/>
      <c r="I20" s="664"/>
    </row>
    <row r="21" spans="2:9" ht="21" customHeight="1">
      <c r="B21" s="690"/>
      <c r="C21" s="694"/>
      <c r="D21" s="694"/>
      <c r="E21" s="362" t="s">
        <v>370</v>
      </c>
      <c r="F21" s="361">
        <v>0.5</v>
      </c>
      <c r="G21" s="673"/>
      <c r="H21" s="665"/>
      <c r="I21" s="664"/>
    </row>
    <row r="22" spans="2:9" ht="21" customHeight="1">
      <c r="B22" s="690"/>
      <c r="C22" s="694"/>
      <c r="D22" s="694"/>
      <c r="E22" s="362" t="s">
        <v>276</v>
      </c>
      <c r="F22" s="361">
        <v>0</v>
      </c>
      <c r="G22" s="673"/>
      <c r="H22" s="665"/>
      <c r="I22" s="664"/>
    </row>
    <row r="23" spans="2:9" ht="21" customHeight="1">
      <c r="B23" s="690"/>
      <c r="C23" s="694" t="s">
        <v>373</v>
      </c>
      <c r="D23" s="694"/>
      <c r="E23" s="362" t="s">
        <v>421</v>
      </c>
      <c r="F23" s="361">
        <v>1</v>
      </c>
      <c r="G23" s="673"/>
      <c r="H23" s="665"/>
      <c r="I23" s="664"/>
    </row>
    <row r="24" spans="2:9" ht="21" customHeight="1">
      <c r="B24" s="690"/>
      <c r="C24" s="694"/>
      <c r="D24" s="694"/>
      <c r="E24" s="362" t="s">
        <v>422</v>
      </c>
      <c r="F24" s="361">
        <v>0.9</v>
      </c>
      <c r="G24" s="673"/>
      <c r="H24" s="665"/>
      <c r="I24" s="664"/>
    </row>
    <row r="25" spans="2:9" ht="21" customHeight="1">
      <c r="B25" s="690"/>
      <c r="C25" s="694"/>
      <c r="D25" s="694"/>
      <c r="E25" s="362" t="s">
        <v>423</v>
      </c>
      <c r="F25" s="361">
        <v>0.7</v>
      </c>
      <c r="G25" s="673"/>
      <c r="H25" s="665"/>
      <c r="I25" s="664"/>
    </row>
    <row r="26" spans="2:9" ht="21" customHeight="1">
      <c r="B26" s="690"/>
      <c r="C26" s="694"/>
      <c r="D26" s="694"/>
      <c r="E26" s="362" t="s">
        <v>422</v>
      </c>
      <c r="F26" s="361">
        <v>0.6</v>
      </c>
      <c r="G26" s="673"/>
      <c r="H26" s="665"/>
      <c r="I26" s="664"/>
    </row>
    <row r="27" spans="2:9" ht="21" customHeight="1">
      <c r="B27" s="690"/>
      <c r="C27" s="694"/>
      <c r="D27" s="694"/>
      <c r="E27" s="362" t="s">
        <v>424</v>
      </c>
      <c r="F27" s="361">
        <v>0.4</v>
      </c>
      <c r="G27" s="673"/>
      <c r="H27" s="665"/>
      <c r="I27" s="664"/>
    </row>
    <row r="28" spans="2:9" ht="21" customHeight="1">
      <c r="B28" s="690"/>
      <c r="C28" s="694"/>
      <c r="D28" s="694"/>
      <c r="E28" s="362" t="s">
        <v>422</v>
      </c>
      <c r="F28" s="361">
        <v>0.3</v>
      </c>
      <c r="G28" s="673"/>
      <c r="H28" s="665"/>
      <c r="I28" s="664"/>
    </row>
    <row r="29" spans="2:9" ht="21" customHeight="1">
      <c r="B29" s="690"/>
      <c r="C29" s="694"/>
      <c r="D29" s="694"/>
      <c r="E29" s="362" t="s">
        <v>372</v>
      </c>
      <c r="F29" s="361">
        <v>0</v>
      </c>
      <c r="G29" s="673"/>
      <c r="H29" s="665"/>
      <c r="I29" s="664"/>
    </row>
    <row r="30" spans="2:9" ht="21" customHeight="1">
      <c r="B30" s="680" t="s">
        <v>428</v>
      </c>
      <c r="C30" s="681" t="s">
        <v>429</v>
      </c>
      <c r="D30" s="682"/>
      <c r="E30" s="352" t="s">
        <v>338</v>
      </c>
      <c r="F30" s="363">
        <v>1</v>
      </c>
      <c r="G30" s="675"/>
      <c r="H30" s="665"/>
      <c r="I30" s="664"/>
    </row>
    <row r="31" spans="2:9" ht="21" customHeight="1">
      <c r="B31" s="669"/>
      <c r="C31" s="683"/>
      <c r="D31" s="684"/>
      <c r="E31" s="352" t="s">
        <v>339</v>
      </c>
      <c r="F31" s="363">
        <v>0.75</v>
      </c>
      <c r="G31" s="675"/>
      <c r="H31" s="665"/>
      <c r="I31" s="664"/>
    </row>
    <row r="32" spans="2:9" ht="21" customHeight="1">
      <c r="B32" s="669"/>
      <c r="C32" s="683"/>
      <c r="D32" s="684"/>
      <c r="E32" s="352" t="s">
        <v>340</v>
      </c>
      <c r="F32" s="363">
        <v>0.5</v>
      </c>
      <c r="G32" s="675"/>
      <c r="H32" s="665"/>
      <c r="I32" s="664"/>
    </row>
    <row r="33" spans="2:9" ht="21" customHeight="1">
      <c r="B33" s="669"/>
      <c r="C33" s="683"/>
      <c r="D33" s="684"/>
      <c r="E33" s="352" t="s">
        <v>341</v>
      </c>
      <c r="F33" s="363">
        <v>0.25</v>
      </c>
      <c r="G33" s="675"/>
      <c r="H33" s="665"/>
      <c r="I33" s="664"/>
    </row>
    <row r="34" spans="2:9" ht="21" customHeight="1">
      <c r="B34" s="669"/>
      <c r="C34" s="685"/>
      <c r="D34" s="686"/>
      <c r="E34" s="352" t="s">
        <v>337</v>
      </c>
      <c r="F34" s="363">
        <v>0</v>
      </c>
      <c r="G34" s="675"/>
      <c r="H34" s="665"/>
      <c r="I34" s="664"/>
    </row>
    <row r="35" spans="2:9" ht="21" customHeight="1">
      <c r="B35" s="669"/>
      <c r="C35" s="681" t="s">
        <v>430</v>
      </c>
      <c r="D35" s="682"/>
      <c r="E35" s="352" t="s">
        <v>342</v>
      </c>
      <c r="F35" s="363">
        <v>0.5</v>
      </c>
      <c r="G35" s="675"/>
      <c r="H35" s="665"/>
      <c r="I35" s="664"/>
    </row>
    <row r="36" spans="2:9" ht="21" customHeight="1">
      <c r="B36" s="669"/>
      <c r="C36" s="685"/>
      <c r="D36" s="686"/>
      <c r="E36" s="352" t="s">
        <v>276</v>
      </c>
      <c r="F36" s="363">
        <v>0</v>
      </c>
      <c r="G36" s="675"/>
      <c r="H36" s="665"/>
      <c r="I36" s="664"/>
    </row>
    <row r="37" spans="2:9" ht="21" customHeight="1">
      <c r="B37" s="669"/>
      <c r="C37" s="681" t="s">
        <v>431</v>
      </c>
      <c r="D37" s="682"/>
      <c r="E37" s="352" t="s">
        <v>343</v>
      </c>
      <c r="F37" s="363">
        <v>0.5</v>
      </c>
      <c r="G37" s="675"/>
      <c r="H37" s="665"/>
      <c r="I37" s="664"/>
    </row>
    <row r="38" spans="2:9" ht="21" customHeight="1">
      <c r="B38" s="669"/>
      <c r="C38" s="683"/>
      <c r="D38" s="684"/>
      <c r="E38" s="352" t="s">
        <v>344</v>
      </c>
      <c r="F38" s="363">
        <v>0.25</v>
      </c>
      <c r="G38" s="675"/>
      <c r="H38" s="665"/>
      <c r="I38" s="664"/>
    </row>
    <row r="39" spans="2:9" ht="21" customHeight="1">
      <c r="B39" s="669"/>
      <c r="C39" s="685"/>
      <c r="D39" s="686"/>
      <c r="E39" s="352" t="s">
        <v>276</v>
      </c>
      <c r="F39" s="363">
        <v>0</v>
      </c>
      <c r="G39" s="675"/>
      <c r="H39" s="665"/>
      <c r="I39" s="664"/>
    </row>
    <row r="40" spans="2:9" ht="21" customHeight="1">
      <c r="B40" s="669"/>
      <c r="C40" s="681" t="s">
        <v>432</v>
      </c>
      <c r="D40" s="682"/>
      <c r="E40" s="352" t="s">
        <v>345</v>
      </c>
      <c r="F40" s="363">
        <v>0.5</v>
      </c>
      <c r="G40" s="675"/>
      <c r="H40" s="665"/>
      <c r="I40" s="664"/>
    </row>
    <row r="41" spans="2:9" ht="21" customHeight="1">
      <c r="B41" s="669"/>
      <c r="C41" s="683"/>
      <c r="D41" s="684"/>
      <c r="E41" s="352" t="s">
        <v>346</v>
      </c>
      <c r="F41" s="363">
        <v>0.25</v>
      </c>
      <c r="G41" s="675"/>
      <c r="H41" s="665"/>
      <c r="I41" s="664"/>
    </row>
    <row r="42" spans="2:9" ht="21" customHeight="1">
      <c r="B42" s="670"/>
      <c r="C42" s="685"/>
      <c r="D42" s="686"/>
      <c r="E42" s="352" t="s">
        <v>276</v>
      </c>
      <c r="F42" s="363">
        <v>0</v>
      </c>
      <c r="G42" s="675"/>
      <c r="H42" s="665"/>
      <c r="I42" s="664"/>
    </row>
    <row r="43" spans="2:9" ht="21" customHeight="1">
      <c r="B43" s="353"/>
      <c r="C43" s="681" t="s">
        <v>434</v>
      </c>
      <c r="D43" s="682"/>
      <c r="E43" s="352" t="s">
        <v>433</v>
      </c>
      <c r="F43" s="363">
        <v>0.5</v>
      </c>
      <c r="G43" s="675"/>
      <c r="H43" s="665"/>
      <c r="I43" s="665"/>
    </row>
    <row r="44" spans="2:9" ht="21" customHeight="1">
      <c r="B44" s="354"/>
      <c r="C44" s="685"/>
      <c r="D44" s="686"/>
      <c r="E44" s="352" t="s">
        <v>151</v>
      </c>
      <c r="F44" s="363">
        <v>0</v>
      </c>
      <c r="G44" s="675"/>
      <c r="H44" s="665"/>
      <c r="I44" s="665"/>
    </row>
    <row r="45" spans="2:9" ht="21" customHeight="1">
      <c r="B45" s="689" t="s">
        <v>397</v>
      </c>
      <c r="C45" s="688" t="s">
        <v>134</v>
      </c>
      <c r="D45" s="691" t="s">
        <v>384</v>
      </c>
      <c r="E45" s="362" t="s">
        <v>385</v>
      </c>
      <c r="F45" s="361">
        <v>0.5</v>
      </c>
      <c r="G45" s="674"/>
      <c r="H45" s="666" t="s">
        <v>823</v>
      </c>
      <c r="I45" s="665"/>
    </row>
    <row r="46" spans="2:9" ht="21" customHeight="1">
      <c r="B46" s="690"/>
      <c r="C46" s="688"/>
      <c r="D46" s="692"/>
      <c r="E46" s="362" t="s">
        <v>386</v>
      </c>
      <c r="F46" s="361">
        <v>0</v>
      </c>
      <c r="G46" s="674"/>
      <c r="H46" s="665"/>
      <c r="I46" s="665"/>
    </row>
    <row r="47" spans="2:9" ht="21" customHeight="1">
      <c r="B47" s="690"/>
      <c r="C47" s="688"/>
      <c r="D47" s="691" t="s">
        <v>387</v>
      </c>
      <c r="E47" s="362" t="s">
        <v>425</v>
      </c>
      <c r="F47" s="361">
        <v>0.5</v>
      </c>
      <c r="G47" s="674"/>
      <c r="H47" s="665"/>
      <c r="I47" s="665"/>
    </row>
    <row r="48" spans="2:9" ht="21" customHeight="1">
      <c r="B48" s="690"/>
      <c r="C48" s="688"/>
      <c r="D48" s="693"/>
      <c r="E48" s="362" t="s">
        <v>426</v>
      </c>
      <c r="F48" s="361">
        <v>0.25</v>
      </c>
      <c r="G48" s="674"/>
      <c r="H48" s="665"/>
      <c r="I48" s="665"/>
    </row>
    <row r="49" spans="2:9" ht="21" customHeight="1">
      <c r="B49" s="690"/>
      <c r="C49" s="688"/>
      <c r="D49" s="693"/>
      <c r="E49" s="362" t="s">
        <v>427</v>
      </c>
      <c r="F49" s="361">
        <v>0.1</v>
      </c>
      <c r="G49" s="674"/>
      <c r="H49" s="665"/>
      <c r="I49" s="665"/>
    </row>
    <row r="50" spans="2:9" ht="21" customHeight="1">
      <c r="B50" s="690"/>
      <c r="C50" s="688"/>
      <c r="D50" s="692"/>
      <c r="E50" s="362" t="s">
        <v>386</v>
      </c>
      <c r="F50" s="361">
        <v>0</v>
      </c>
      <c r="G50" s="674"/>
      <c r="H50" s="665"/>
      <c r="I50" s="665"/>
    </row>
    <row r="51" spans="2:9" ht="21" customHeight="1">
      <c r="B51" s="690"/>
      <c r="C51" s="688" t="s">
        <v>388</v>
      </c>
      <c r="D51" s="688"/>
      <c r="E51" s="362" t="s">
        <v>389</v>
      </c>
      <c r="F51" s="361">
        <v>0.5</v>
      </c>
      <c r="G51" s="674"/>
      <c r="H51" s="665"/>
      <c r="I51" s="665"/>
    </row>
    <row r="52" spans="2:9" ht="21" customHeight="1">
      <c r="B52" s="690"/>
      <c r="C52" s="688"/>
      <c r="D52" s="688"/>
      <c r="E52" s="362" t="s">
        <v>276</v>
      </c>
      <c r="F52" s="361">
        <v>0</v>
      </c>
      <c r="G52" s="674"/>
      <c r="H52" s="665"/>
      <c r="I52" s="665"/>
    </row>
    <row r="53" spans="2:9" ht="21" customHeight="1">
      <c r="B53" s="690"/>
      <c r="C53" s="688" t="s">
        <v>390</v>
      </c>
      <c r="D53" s="688" t="s">
        <v>391</v>
      </c>
      <c r="E53" s="362" t="s">
        <v>786</v>
      </c>
      <c r="F53" s="361">
        <v>0.5</v>
      </c>
      <c r="G53" s="674"/>
      <c r="H53" s="665"/>
      <c r="I53" s="665"/>
    </row>
    <row r="54" spans="2:9" ht="21" customHeight="1">
      <c r="B54" s="690"/>
      <c r="C54" s="688"/>
      <c r="D54" s="688"/>
      <c r="E54" s="362" t="s">
        <v>276</v>
      </c>
      <c r="F54" s="361">
        <v>0</v>
      </c>
      <c r="G54" s="674"/>
      <c r="H54" s="665"/>
      <c r="I54" s="665"/>
    </row>
    <row r="55" spans="2:9" ht="21" customHeight="1">
      <c r="B55" s="690"/>
      <c r="C55" s="688"/>
      <c r="D55" s="688" t="s">
        <v>360</v>
      </c>
      <c r="E55" s="362" t="s">
        <v>392</v>
      </c>
      <c r="F55" s="361">
        <v>0.5</v>
      </c>
      <c r="G55" s="674"/>
      <c r="H55" s="665"/>
      <c r="I55" s="665"/>
    </row>
    <row r="56" spans="2:9" ht="21" customHeight="1">
      <c r="B56" s="690"/>
      <c r="C56" s="688"/>
      <c r="D56" s="688"/>
      <c r="E56" s="362" t="s">
        <v>276</v>
      </c>
      <c r="F56" s="361">
        <v>0</v>
      </c>
      <c r="G56" s="674"/>
      <c r="H56" s="665"/>
      <c r="I56" s="665"/>
    </row>
    <row r="57" spans="2:9" ht="21" customHeight="1">
      <c r="B57" s="690"/>
      <c r="C57" s="688" t="s">
        <v>393</v>
      </c>
      <c r="D57" s="688"/>
      <c r="E57" s="362" t="s">
        <v>394</v>
      </c>
      <c r="F57" s="361">
        <v>0.5</v>
      </c>
      <c r="G57" s="674"/>
      <c r="H57" s="665"/>
      <c r="I57" s="665"/>
    </row>
    <row r="58" spans="2:9" ht="21" customHeight="1">
      <c r="B58" s="690"/>
      <c r="C58" s="688"/>
      <c r="D58" s="688"/>
      <c r="E58" s="362" t="s">
        <v>276</v>
      </c>
      <c r="F58" s="361">
        <v>0</v>
      </c>
      <c r="G58" s="674"/>
      <c r="H58" s="665"/>
      <c r="I58" s="665"/>
    </row>
    <row r="59" spans="2:9" ht="21" customHeight="1">
      <c r="B59" s="690"/>
      <c r="C59" s="688" t="s">
        <v>395</v>
      </c>
      <c r="D59" s="688"/>
      <c r="E59" s="362" t="s">
        <v>396</v>
      </c>
      <c r="F59" s="361">
        <v>0.5</v>
      </c>
      <c r="G59" s="674"/>
      <c r="H59" s="665"/>
      <c r="I59" s="665"/>
    </row>
    <row r="60" spans="2:9" ht="21" customHeight="1">
      <c r="B60" s="690"/>
      <c r="C60" s="688"/>
      <c r="D60" s="688"/>
      <c r="E60" s="362" t="s">
        <v>276</v>
      </c>
      <c r="F60" s="361">
        <v>0</v>
      </c>
      <c r="G60" s="674"/>
      <c r="H60" s="665"/>
      <c r="I60" s="665"/>
    </row>
    <row r="61" spans="2:9" ht="21" customHeight="1">
      <c r="B61" s="667" t="s">
        <v>419</v>
      </c>
      <c r="C61" s="687" t="s">
        <v>398</v>
      </c>
      <c r="D61" s="688" t="s">
        <v>399</v>
      </c>
      <c r="E61" s="362" t="s">
        <v>400</v>
      </c>
      <c r="F61" s="361">
        <v>1</v>
      </c>
      <c r="G61" s="673"/>
      <c r="H61" s="665"/>
      <c r="I61" s="665"/>
    </row>
    <row r="62" spans="2:9" ht="21" customHeight="1">
      <c r="B62" s="668"/>
      <c r="C62" s="687"/>
      <c r="D62" s="688"/>
      <c r="E62" s="362" t="s">
        <v>401</v>
      </c>
      <c r="F62" s="361">
        <v>0.75</v>
      </c>
      <c r="G62" s="673"/>
      <c r="H62" s="665"/>
      <c r="I62" s="665"/>
    </row>
    <row r="63" spans="2:9" ht="21" customHeight="1">
      <c r="B63" s="668"/>
      <c r="C63" s="687"/>
      <c r="D63" s="688"/>
      <c r="E63" s="362" t="s">
        <v>402</v>
      </c>
      <c r="F63" s="361">
        <v>0.5</v>
      </c>
      <c r="G63" s="673"/>
      <c r="H63" s="665"/>
      <c r="I63" s="665"/>
    </row>
    <row r="64" spans="2:9" ht="21" customHeight="1">
      <c r="B64" s="668"/>
      <c r="C64" s="687"/>
      <c r="D64" s="688"/>
      <c r="E64" s="362" t="s">
        <v>372</v>
      </c>
      <c r="F64" s="361">
        <v>0</v>
      </c>
      <c r="G64" s="673"/>
      <c r="H64" s="665"/>
      <c r="I64" s="665"/>
    </row>
    <row r="65" spans="2:9" ht="21" customHeight="1">
      <c r="B65" s="668"/>
      <c r="C65" s="687"/>
      <c r="D65" s="688" t="s">
        <v>403</v>
      </c>
      <c r="E65" s="362" t="s">
        <v>404</v>
      </c>
      <c r="F65" s="361">
        <v>1</v>
      </c>
      <c r="G65" s="673"/>
      <c r="H65" s="665"/>
      <c r="I65" s="665"/>
    </row>
    <row r="66" spans="2:9" ht="21" customHeight="1">
      <c r="B66" s="668"/>
      <c r="C66" s="687"/>
      <c r="D66" s="688"/>
      <c r="E66" s="362" t="s">
        <v>405</v>
      </c>
      <c r="F66" s="361">
        <v>0.75</v>
      </c>
      <c r="G66" s="673"/>
      <c r="H66" s="665"/>
      <c r="I66" s="665"/>
    </row>
    <row r="67" spans="2:9" ht="21" customHeight="1">
      <c r="B67" s="668"/>
      <c r="C67" s="687"/>
      <c r="D67" s="688"/>
      <c r="E67" s="362" t="s">
        <v>406</v>
      </c>
      <c r="F67" s="361">
        <v>0.5</v>
      </c>
      <c r="G67" s="673"/>
      <c r="H67" s="665"/>
      <c r="I67" s="665"/>
    </row>
    <row r="68" spans="2:9" ht="21" customHeight="1">
      <c r="B68" s="668"/>
      <c r="C68" s="687"/>
      <c r="D68" s="688"/>
      <c r="E68" s="362" t="s">
        <v>407</v>
      </c>
      <c r="F68" s="361">
        <v>0.25</v>
      </c>
      <c r="G68" s="673"/>
      <c r="H68" s="665"/>
      <c r="I68" s="665"/>
    </row>
    <row r="69" spans="2:9" ht="21" customHeight="1">
      <c r="B69" s="668"/>
      <c r="C69" s="687"/>
      <c r="D69" s="688"/>
      <c r="E69" s="362" t="s">
        <v>276</v>
      </c>
      <c r="F69" s="361">
        <v>0</v>
      </c>
      <c r="G69" s="673"/>
      <c r="H69" s="665"/>
      <c r="I69" s="665"/>
    </row>
    <row r="70" spans="2:9" ht="21" customHeight="1">
      <c r="B70" s="668"/>
      <c r="C70" s="687" t="s">
        <v>418</v>
      </c>
      <c r="D70" s="688" t="s">
        <v>413</v>
      </c>
      <c r="E70" s="362" t="s">
        <v>408</v>
      </c>
      <c r="F70" s="361">
        <v>0.5</v>
      </c>
      <c r="G70" s="674"/>
      <c r="H70" s="666" t="s">
        <v>823</v>
      </c>
      <c r="I70" s="665"/>
    </row>
    <row r="71" spans="2:9" ht="21" customHeight="1">
      <c r="B71" s="668"/>
      <c r="C71" s="687"/>
      <c r="D71" s="688"/>
      <c r="E71" s="362" t="s">
        <v>276</v>
      </c>
      <c r="F71" s="361">
        <v>0</v>
      </c>
      <c r="G71" s="674"/>
      <c r="H71" s="665"/>
      <c r="I71" s="665"/>
    </row>
    <row r="72" spans="2:9" ht="21" customHeight="1">
      <c r="B72" s="668"/>
      <c r="C72" s="687"/>
      <c r="D72" s="688" t="s">
        <v>414</v>
      </c>
      <c r="E72" s="362" t="s">
        <v>785</v>
      </c>
      <c r="F72" s="361">
        <v>0.5</v>
      </c>
      <c r="G72" s="674"/>
      <c r="H72" s="665"/>
      <c r="I72" s="665"/>
    </row>
    <row r="73" spans="2:9" ht="21" customHeight="1">
      <c r="B73" s="668"/>
      <c r="C73" s="687"/>
      <c r="D73" s="688"/>
      <c r="E73" s="362" t="s">
        <v>276</v>
      </c>
      <c r="F73" s="361">
        <v>0</v>
      </c>
      <c r="G73" s="674"/>
      <c r="H73" s="665"/>
      <c r="I73" s="665"/>
    </row>
    <row r="74" spans="2:9" ht="21" customHeight="1">
      <c r="B74" s="668"/>
      <c r="C74" s="687"/>
      <c r="D74" s="688" t="s">
        <v>415</v>
      </c>
      <c r="E74" s="362" t="s">
        <v>409</v>
      </c>
      <c r="F74" s="361">
        <v>0.5</v>
      </c>
      <c r="G74" s="674"/>
      <c r="H74" s="665"/>
      <c r="I74" s="665"/>
    </row>
    <row r="75" spans="2:9" ht="21" customHeight="1">
      <c r="B75" s="668"/>
      <c r="C75" s="687"/>
      <c r="D75" s="688"/>
      <c r="E75" s="362" t="s">
        <v>276</v>
      </c>
      <c r="F75" s="361">
        <v>0</v>
      </c>
      <c r="G75" s="674"/>
      <c r="H75" s="665"/>
      <c r="I75" s="665"/>
    </row>
    <row r="76" spans="2:9" ht="21" customHeight="1">
      <c r="B76" s="668"/>
      <c r="C76" s="687"/>
      <c r="D76" s="688" t="s">
        <v>416</v>
      </c>
      <c r="E76" s="362" t="s">
        <v>410</v>
      </c>
      <c r="F76" s="361">
        <v>0.5</v>
      </c>
      <c r="G76" s="674"/>
      <c r="H76" s="665"/>
      <c r="I76" s="665"/>
    </row>
    <row r="77" spans="2:9" ht="21" customHeight="1">
      <c r="B77" s="668"/>
      <c r="C77" s="687"/>
      <c r="D77" s="688"/>
      <c r="E77" s="362" t="s">
        <v>411</v>
      </c>
      <c r="F77" s="361">
        <v>0.25</v>
      </c>
      <c r="G77" s="674"/>
      <c r="H77" s="665"/>
      <c r="I77" s="665"/>
    </row>
    <row r="78" spans="2:9" ht="21" customHeight="1">
      <c r="B78" s="668"/>
      <c r="C78" s="687"/>
      <c r="D78" s="688"/>
      <c r="E78" s="362" t="s">
        <v>276</v>
      </c>
      <c r="F78" s="361">
        <v>0</v>
      </c>
      <c r="G78" s="674"/>
      <c r="H78" s="665"/>
      <c r="I78" s="665"/>
    </row>
    <row r="79" spans="2:9" ht="21" customHeight="1">
      <c r="B79" s="668"/>
      <c r="C79" s="687"/>
      <c r="D79" s="688" t="s">
        <v>417</v>
      </c>
      <c r="E79" s="362" t="s">
        <v>412</v>
      </c>
      <c r="F79" s="361">
        <v>0.5</v>
      </c>
      <c r="G79" s="674"/>
      <c r="H79" s="665"/>
      <c r="I79" s="665"/>
    </row>
    <row r="80" spans="2:9" ht="21" customHeight="1">
      <c r="B80" s="668"/>
      <c r="C80" s="687"/>
      <c r="D80" s="688"/>
      <c r="E80" s="362" t="s">
        <v>276</v>
      </c>
      <c r="F80" s="361">
        <v>0</v>
      </c>
      <c r="G80" s="674"/>
      <c r="H80" s="665"/>
      <c r="I80" s="665"/>
    </row>
    <row r="81" spans="2:9" ht="21" customHeight="1">
      <c r="B81" s="669"/>
      <c r="C81" s="678" t="s">
        <v>437</v>
      </c>
      <c r="D81" s="676" t="s">
        <v>435</v>
      </c>
      <c r="E81" s="359" t="s">
        <v>347</v>
      </c>
      <c r="F81" s="358">
        <v>0.5</v>
      </c>
      <c r="G81" s="679"/>
      <c r="H81" s="665"/>
      <c r="I81" s="665"/>
    </row>
    <row r="82" spans="2:9" ht="21" customHeight="1">
      <c r="B82" s="669"/>
      <c r="C82" s="678"/>
      <c r="D82" s="676"/>
      <c r="E82" s="359" t="s">
        <v>348</v>
      </c>
      <c r="F82" s="358">
        <v>0.25</v>
      </c>
      <c r="G82" s="679"/>
      <c r="H82" s="665"/>
      <c r="I82" s="665"/>
    </row>
    <row r="83" spans="2:9" ht="21" customHeight="1">
      <c r="B83" s="669"/>
      <c r="C83" s="678"/>
      <c r="D83" s="676"/>
      <c r="E83" s="359" t="s">
        <v>151</v>
      </c>
      <c r="F83" s="358">
        <v>0</v>
      </c>
      <c r="G83" s="679"/>
      <c r="H83" s="665"/>
      <c r="I83" s="665"/>
    </row>
    <row r="84" spans="2:9" ht="21" customHeight="1">
      <c r="B84" s="669"/>
      <c r="C84" s="678"/>
      <c r="D84" s="677" t="s">
        <v>436</v>
      </c>
      <c r="E84" s="359" t="s">
        <v>349</v>
      </c>
      <c r="F84" s="358">
        <v>0.5</v>
      </c>
      <c r="G84" s="679"/>
      <c r="H84" s="665"/>
      <c r="I84" s="665"/>
    </row>
    <row r="85" spans="2:9" ht="21" customHeight="1">
      <c r="B85" s="669"/>
      <c r="C85" s="678"/>
      <c r="D85" s="677"/>
      <c r="E85" s="359" t="s">
        <v>350</v>
      </c>
      <c r="F85" s="358">
        <v>0.25</v>
      </c>
      <c r="G85" s="679"/>
      <c r="H85" s="665"/>
      <c r="I85" s="665"/>
    </row>
    <row r="86" spans="2:9" ht="21" customHeight="1">
      <c r="B86" s="670"/>
      <c r="C86" s="678"/>
      <c r="D86" s="677"/>
      <c r="E86" s="359" t="s">
        <v>276</v>
      </c>
      <c r="F86" s="358">
        <v>0</v>
      </c>
      <c r="G86" s="679"/>
      <c r="H86" s="665"/>
      <c r="I86" s="665"/>
    </row>
    <row r="87" spans="2:9">
      <c r="H87" s="357"/>
    </row>
  </sheetData>
  <mergeCells count="81">
    <mergeCell ref="B3:D3"/>
    <mergeCell ref="B4:B29"/>
    <mergeCell ref="C4:D13"/>
    <mergeCell ref="C14:D16"/>
    <mergeCell ref="C17:D18"/>
    <mergeCell ref="C19:D22"/>
    <mergeCell ref="C23:D29"/>
    <mergeCell ref="B45:B60"/>
    <mergeCell ref="C45:C50"/>
    <mergeCell ref="D45:D46"/>
    <mergeCell ref="D47:D50"/>
    <mergeCell ref="C51:D52"/>
    <mergeCell ref="C53:C56"/>
    <mergeCell ref="D53:D54"/>
    <mergeCell ref="D55:D56"/>
    <mergeCell ref="C57:D58"/>
    <mergeCell ref="C59:D60"/>
    <mergeCell ref="C43:D44"/>
    <mergeCell ref="C61:C69"/>
    <mergeCell ref="D61:D64"/>
    <mergeCell ref="D65:D69"/>
    <mergeCell ref="C70:C80"/>
    <mergeCell ref="D70:D71"/>
    <mergeCell ref="D72:D73"/>
    <mergeCell ref="D74:D75"/>
    <mergeCell ref="D76:D78"/>
    <mergeCell ref="D79:D80"/>
    <mergeCell ref="B30:B42"/>
    <mergeCell ref="C40:D42"/>
    <mergeCell ref="C37:D39"/>
    <mergeCell ref="C35:D36"/>
    <mergeCell ref="C30:D34"/>
    <mergeCell ref="G30:G34"/>
    <mergeCell ref="G35:G36"/>
    <mergeCell ref="G37:G39"/>
    <mergeCell ref="G40:G42"/>
    <mergeCell ref="G45:G50"/>
    <mergeCell ref="G4:G13"/>
    <mergeCell ref="G14:G16"/>
    <mergeCell ref="G17:G18"/>
    <mergeCell ref="G19:G22"/>
    <mergeCell ref="G23:G29"/>
    <mergeCell ref="C81:C86"/>
    <mergeCell ref="G79:G80"/>
    <mergeCell ref="G81:G83"/>
    <mergeCell ref="G84:G86"/>
    <mergeCell ref="G59:G60"/>
    <mergeCell ref="G55:G56"/>
    <mergeCell ref="G57:G58"/>
    <mergeCell ref="G53:G54"/>
    <mergeCell ref="D81:D83"/>
    <mergeCell ref="D84:D86"/>
    <mergeCell ref="B61:B80"/>
    <mergeCell ref="B81:B86"/>
    <mergeCell ref="B1:E2"/>
    <mergeCell ref="H43:H44"/>
    <mergeCell ref="H70:H86"/>
    <mergeCell ref="H61:H64"/>
    <mergeCell ref="H65:H69"/>
    <mergeCell ref="G61:G64"/>
    <mergeCell ref="G65:G69"/>
    <mergeCell ref="G70:G71"/>
    <mergeCell ref="G72:G73"/>
    <mergeCell ref="G74:G75"/>
    <mergeCell ref="G76:G78"/>
    <mergeCell ref="G43:G44"/>
    <mergeCell ref="G51:G52"/>
    <mergeCell ref="H37:H39"/>
    <mergeCell ref="I4:I29"/>
    <mergeCell ref="I30:I42"/>
    <mergeCell ref="I43:I60"/>
    <mergeCell ref="I61:I86"/>
    <mergeCell ref="H45:H60"/>
    <mergeCell ref="H4:H13"/>
    <mergeCell ref="H14:H16"/>
    <mergeCell ref="H17:H18"/>
    <mergeCell ref="H19:H22"/>
    <mergeCell ref="H23:H29"/>
    <mergeCell ref="H30:H34"/>
    <mergeCell ref="H35:H36"/>
    <mergeCell ref="H40:H42"/>
  </mergeCells>
  <phoneticPr fontId="4"/>
  <printOptions horizontalCentered="1"/>
  <pageMargins left="0.7" right="0.7" top="0.75" bottom="0.75" header="0.3" footer="0.3"/>
  <pageSetup paperSize="9" scale="43" orientation="portrait"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B2:O86"/>
  <sheetViews>
    <sheetView view="pageBreakPreview" topLeftCell="A35" zoomScale="85" zoomScaleNormal="100" zoomScaleSheetLayoutView="85" workbookViewId="0">
      <selection activeCell="H58" sqref="H58"/>
    </sheetView>
  </sheetViews>
  <sheetFormatPr defaultRowHeight="30" customHeight="1" outlineLevelRow="3"/>
  <cols>
    <col min="1" max="1" width="9" style="70"/>
    <col min="2" max="2" width="3.5" style="70" bestFit="1" customWidth="1"/>
    <col min="3" max="3" width="13" style="70" customWidth="1"/>
    <col min="4" max="4" width="29.5" style="70" customWidth="1"/>
    <col min="5" max="5" width="39.5" style="70" customWidth="1"/>
    <col min="6" max="6" width="17" style="70" customWidth="1"/>
    <col min="7" max="7" width="3.875" style="70" bestFit="1" customWidth="1"/>
    <col min="8" max="8" width="9.625" style="70" bestFit="1" customWidth="1"/>
    <col min="9" max="9" width="20.375" style="70" customWidth="1"/>
    <col min="10" max="11" width="10" style="70" customWidth="1"/>
    <col min="12" max="12" width="33.375" style="126" bestFit="1" customWidth="1"/>
    <col min="13" max="13" width="7.375" style="70" bestFit="1" customWidth="1"/>
    <col min="14" max="14" width="7.5" style="70" bestFit="1" customWidth="1"/>
    <col min="15" max="15" width="6.25" style="70" bestFit="1" customWidth="1"/>
    <col min="16" max="16384" width="9" style="70"/>
  </cols>
  <sheetData>
    <row r="2" spans="2:15" ht="33">
      <c r="B2" s="712" t="s">
        <v>362</v>
      </c>
      <c r="C2" s="712"/>
      <c r="D2" s="712"/>
      <c r="E2" s="716" t="s">
        <v>420</v>
      </c>
      <c r="F2" s="717"/>
      <c r="G2" s="717"/>
      <c r="H2" s="717"/>
      <c r="I2" s="718"/>
      <c r="J2" s="89" t="s">
        <v>438</v>
      </c>
      <c r="K2" s="89" t="s">
        <v>195</v>
      </c>
      <c r="L2" s="122" t="s">
        <v>463</v>
      </c>
      <c r="M2" s="87" t="s">
        <v>444</v>
      </c>
      <c r="N2" s="87" t="s">
        <v>445</v>
      </c>
      <c r="O2" s="89"/>
    </row>
    <row r="3" spans="2:15" ht="30" customHeight="1">
      <c r="B3" s="705" t="s">
        <v>752</v>
      </c>
      <c r="C3" s="719" t="s">
        <v>363</v>
      </c>
      <c r="D3" s="720"/>
      <c r="E3" s="71" t="s">
        <v>374</v>
      </c>
      <c r="F3" s="72"/>
      <c r="G3" s="72"/>
      <c r="H3" s="72"/>
      <c r="I3" s="73"/>
      <c r="J3" s="74">
        <v>7.5</v>
      </c>
      <c r="K3" s="75" t="str">
        <f>IF(事前登録票!AM16&gt;=93,"○","－")</f>
        <v>－</v>
      </c>
      <c r="L3" s="123">
        <f>事前登録票!AM16</f>
        <v>0</v>
      </c>
      <c r="M3" s="703" t="str">
        <f>IF(L3=0,"",INDEX(J3:J12,MATCH("○",K3:K12,0),1))</f>
        <v/>
      </c>
      <c r="N3" s="695">
        <f>SUM(M3:M17)</f>
        <v>0</v>
      </c>
      <c r="O3" s="712"/>
    </row>
    <row r="4" spans="2:15" ht="30" customHeight="1">
      <c r="B4" s="705"/>
      <c r="C4" s="721"/>
      <c r="D4" s="722"/>
      <c r="E4" s="71" t="s">
        <v>375</v>
      </c>
      <c r="F4" s="72"/>
      <c r="G4" s="72"/>
      <c r="H4" s="72"/>
      <c r="I4" s="73"/>
      <c r="J4" s="74">
        <v>7</v>
      </c>
      <c r="K4" s="61" t="str">
        <f xml:space="preserve"> IF(AND(事前登録票!AM16&gt;= 91,93&gt;事前登録票!AM16),"○","－")</f>
        <v>－</v>
      </c>
      <c r="L4" s="124"/>
      <c r="M4" s="703"/>
      <c r="N4" s="696"/>
      <c r="O4" s="712"/>
    </row>
    <row r="5" spans="2:15" ht="30" customHeight="1">
      <c r="B5" s="705"/>
      <c r="C5" s="721"/>
      <c r="D5" s="722"/>
      <c r="E5" s="71" t="s">
        <v>376</v>
      </c>
      <c r="F5" s="72"/>
      <c r="G5" s="72"/>
      <c r="H5" s="72"/>
      <c r="I5" s="73"/>
      <c r="J5" s="74">
        <v>6.5</v>
      </c>
      <c r="K5" s="61" t="str">
        <f xml:space="preserve"> IF(AND(事前登録票!AM16&gt;= 89,91&gt;事前登録票!AM16),"○","－")</f>
        <v>－</v>
      </c>
      <c r="L5" s="124"/>
      <c r="M5" s="703"/>
      <c r="N5" s="696"/>
      <c r="O5" s="712"/>
    </row>
    <row r="6" spans="2:15" ht="30" customHeight="1">
      <c r="B6" s="705"/>
      <c r="C6" s="721"/>
      <c r="D6" s="722"/>
      <c r="E6" s="71" t="s">
        <v>377</v>
      </c>
      <c r="F6" s="72"/>
      <c r="G6" s="72"/>
      <c r="H6" s="72"/>
      <c r="I6" s="73"/>
      <c r="J6" s="74">
        <v>6</v>
      </c>
      <c r="K6" s="61" t="str">
        <f xml:space="preserve"> IF(AND(事前登録票!AM16&gt;= 87,89&gt;事前登録票!AM16),"○","－")</f>
        <v>－</v>
      </c>
      <c r="L6" s="124"/>
      <c r="M6" s="703"/>
      <c r="N6" s="696"/>
      <c r="O6" s="712"/>
    </row>
    <row r="7" spans="2:15" ht="30" customHeight="1">
      <c r="B7" s="705"/>
      <c r="C7" s="721"/>
      <c r="D7" s="722"/>
      <c r="E7" s="71" t="s">
        <v>378</v>
      </c>
      <c r="F7" s="72"/>
      <c r="G7" s="72"/>
      <c r="H7" s="72"/>
      <c r="I7" s="73"/>
      <c r="J7" s="74">
        <v>5.5</v>
      </c>
      <c r="K7" s="61" t="str">
        <f xml:space="preserve"> IF(AND(事前登録票!AM16&gt;= 85,87&gt;事前登録票!AM16),"○","－")</f>
        <v>－</v>
      </c>
      <c r="L7" s="124"/>
      <c r="M7" s="703"/>
      <c r="N7" s="696"/>
      <c r="O7" s="712"/>
    </row>
    <row r="8" spans="2:15" ht="30" customHeight="1">
      <c r="B8" s="705"/>
      <c r="C8" s="721"/>
      <c r="D8" s="722"/>
      <c r="E8" s="71" t="s">
        <v>379</v>
      </c>
      <c r="F8" s="72"/>
      <c r="G8" s="72"/>
      <c r="H8" s="72"/>
      <c r="I8" s="73"/>
      <c r="J8" s="74">
        <v>5</v>
      </c>
      <c r="K8" s="61" t="str">
        <f xml:space="preserve"> IF(AND(事前登録票!AM16&gt;=83,85&gt;事前登録票!AM16),"○","－")</f>
        <v>－</v>
      </c>
      <c r="L8" s="124"/>
      <c r="M8" s="703"/>
      <c r="N8" s="696"/>
      <c r="O8" s="712"/>
    </row>
    <row r="9" spans="2:15" ht="30" customHeight="1">
      <c r="B9" s="705"/>
      <c r="C9" s="76"/>
      <c r="D9" s="77"/>
      <c r="E9" s="71" t="s">
        <v>380</v>
      </c>
      <c r="F9" s="72"/>
      <c r="G9" s="72"/>
      <c r="H9" s="72"/>
      <c r="I9" s="73"/>
      <c r="J9" s="74">
        <v>4.5</v>
      </c>
      <c r="K9" s="61" t="str">
        <f xml:space="preserve"> IF(AND(事前登録票!AM16&gt;=81,83&gt;事前登録票!AM16),"○","－")</f>
        <v>－</v>
      </c>
      <c r="L9" s="124"/>
      <c r="M9" s="703"/>
      <c r="N9" s="696"/>
      <c r="O9" s="712"/>
    </row>
    <row r="10" spans="2:15" ht="30" customHeight="1">
      <c r="B10" s="705"/>
      <c r="C10" s="76"/>
      <c r="D10" s="77"/>
      <c r="E10" s="71" t="s">
        <v>381</v>
      </c>
      <c r="F10" s="72"/>
      <c r="G10" s="72"/>
      <c r="H10" s="72"/>
      <c r="I10" s="73"/>
      <c r="J10" s="74">
        <v>4</v>
      </c>
      <c r="K10" s="61" t="str">
        <f xml:space="preserve"> IF(AND(事前登録票!AM16&gt;=79,81&gt;事前登録票!AM16),"○","－")</f>
        <v>－</v>
      </c>
      <c r="L10" s="124"/>
      <c r="M10" s="703"/>
      <c r="N10" s="696"/>
      <c r="O10" s="712"/>
    </row>
    <row r="11" spans="2:15" ht="30" customHeight="1">
      <c r="B11" s="705"/>
      <c r="C11" s="76"/>
      <c r="D11" s="77"/>
      <c r="E11" s="71" t="s">
        <v>382</v>
      </c>
      <c r="F11" s="72"/>
      <c r="G11" s="72"/>
      <c r="H11" s="72"/>
      <c r="I11" s="73"/>
      <c r="J11" s="74">
        <v>3.5</v>
      </c>
      <c r="K11" s="61" t="str">
        <f xml:space="preserve"> IF(AND(事前登録票!AM16&gt;=77,79&gt;事前登録票!AM16),"○","－")</f>
        <v>－</v>
      </c>
      <c r="L11" s="124"/>
      <c r="M11" s="703"/>
      <c r="N11" s="696"/>
      <c r="O11" s="712"/>
    </row>
    <row r="12" spans="2:15" ht="30" customHeight="1">
      <c r="B12" s="705"/>
      <c r="C12" s="76"/>
      <c r="D12" s="77"/>
      <c r="E12" s="71" t="s">
        <v>383</v>
      </c>
      <c r="F12" s="72"/>
      <c r="G12" s="72"/>
      <c r="H12" s="72"/>
      <c r="I12" s="73"/>
      <c r="J12" s="74">
        <v>3</v>
      </c>
      <c r="K12" s="61" t="str">
        <f>IF(事前登録票!AM16&lt;77,"○","－")</f>
        <v>○</v>
      </c>
      <c r="L12" s="124"/>
      <c r="M12" s="703"/>
      <c r="N12" s="696"/>
      <c r="O12" s="712"/>
    </row>
    <row r="13" spans="2:15" ht="30" customHeight="1">
      <c r="B13" s="705"/>
      <c r="C13" s="702" t="s">
        <v>366</v>
      </c>
      <c r="D13" s="702"/>
      <c r="E13" s="78" t="s">
        <v>364</v>
      </c>
      <c r="F13" s="79">
        <f>リスト!D15</f>
        <v>44287</v>
      </c>
      <c r="G13" s="80" t="s">
        <v>225</v>
      </c>
      <c r="H13" s="79">
        <f>リスト!F15</f>
        <v>45382</v>
      </c>
      <c r="I13" s="81"/>
      <c r="J13" s="74">
        <v>1</v>
      </c>
      <c r="K13" s="61" t="str">
        <f>IF(AND(事前登録票!AH21&gt;= F13,H13&gt;=事前登録票!AH21),"○","－")</f>
        <v>－</v>
      </c>
      <c r="L13" s="274">
        <f>事前登録票!AH21</f>
        <v>0</v>
      </c>
      <c r="M13" s="703" t="str">
        <f>IFERROR(INDEX(J13:J15,MATCH("○",K13:K15,0),1),"")</f>
        <v/>
      </c>
      <c r="N13" s="696"/>
      <c r="O13" s="712"/>
    </row>
    <row r="14" spans="2:15" ht="30" customHeight="1">
      <c r="B14" s="705"/>
      <c r="C14" s="702"/>
      <c r="D14" s="702"/>
      <c r="E14" s="78" t="s">
        <v>365</v>
      </c>
      <c r="F14" s="79">
        <f>リスト!D17</f>
        <v>43556</v>
      </c>
      <c r="G14" s="80" t="s">
        <v>225</v>
      </c>
      <c r="H14" s="79">
        <f>リスト!F17</f>
        <v>44286</v>
      </c>
      <c r="I14" s="81"/>
      <c r="J14" s="74">
        <v>0.5</v>
      </c>
      <c r="K14" s="61" t="str">
        <f>IF(AND(事前登録票!AH21&gt;= F14,H14&gt;=事前登録票!AH21),"○","－")</f>
        <v>－</v>
      </c>
      <c r="M14" s="703"/>
      <c r="N14" s="696"/>
      <c r="O14" s="712"/>
    </row>
    <row r="15" spans="2:15" ht="30" customHeight="1">
      <c r="B15" s="705"/>
      <c r="C15" s="702"/>
      <c r="D15" s="702"/>
      <c r="E15" s="78" t="s">
        <v>276</v>
      </c>
      <c r="F15" s="82"/>
      <c r="G15" s="82"/>
      <c r="H15" s="82"/>
      <c r="I15" s="81"/>
      <c r="J15" s="74">
        <v>0</v>
      </c>
      <c r="K15" s="83" t="str">
        <f>IF(事前登録票!AM18= "なし","○","－")</f>
        <v>－</v>
      </c>
      <c r="L15" s="121"/>
      <c r="M15" s="703"/>
      <c r="N15" s="696"/>
      <c r="O15" s="712"/>
    </row>
    <row r="16" spans="2:15" ht="30" customHeight="1">
      <c r="B16" s="705"/>
      <c r="C16" s="714" t="s">
        <v>367</v>
      </c>
      <c r="D16" s="714"/>
      <c r="E16" s="78" t="s">
        <v>361</v>
      </c>
      <c r="F16" s="82"/>
      <c r="G16" s="82"/>
      <c r="H16" s="82"/>
      <c r="I16" s="81"/>
      <c r="J16" s="74">
        <v>0.5</v>
      </c>
      <c r="K16" s="83" t="str">
        <f>IF(事前登録票!AM24="あり","○","－")</f>
        <v>－</v>
      </c>
      <c r="L16" s="274">
        <f>事前登録票!AM25</f>
        <v>0</v>
      </c>
      <c r="M16" s="703" t="str">
        <f>IFERROR(INDEX(J16:J17,MATCH("○",K16:K17,0),1),"")</f>
        <v/>
      </c>
      <c r="N16" s="696"/>
      <c r="O16" s="712"/>
    </row>
    <row r="17" spans="2:15" ht="30" customHeight="1">
      <c r="B17" s="705"/>
      <c r="C17" s="714"/>
      <c r="D17" s="714"/>
      <c r="E17" s="78" t="s">
        <v>276</v>
      </c>
      <c r="F17" s="82"/>
      <c r="G17" s="82"/>
      <c r="H17" s="82"/>
      <c r="I17" s="81"/>
      <c r="J17" s="74">
        <v>0</v>
      </c>
      <c r="K17" s="83" t="str">
        <f>IF(事前登録票!AM24="なし","○","－")</f>
        <v>－</v>
      </c>
      <c r="L17" s="125"/>
      <c r="M17" s="703"/>
      <c r="N17" s="697"/>
      <c r="O17" s="712"/>
    </row>
    <row r="18" spans="2:15" ht="30" hidden="1" customHeight="1" outlineLevel="2">
      <c r="B18" s="705"/>
      <c r="C18" s="715" t="s">
        <v>371</v>
      </c>
      <c r="D18" s="715"/>
      <c r="E18" s="102" t="s">
        <v>368</v>
      </c>
      <c r="F18" s="103"/>
      <c r="G18" s="103"/>
      <c r="H18" s="103"/>
      <c r="I18" s="104"/>
      <c r="J18" s="105">
        <v>1</v>
      </c>
      <c r="K18" s="105"/>
      <c r="L18" s="127"/>
      <c r="M18" s="707" t="str">
        <f>IFERROR(INDEX(J18:J21,MATCH("○",K18:K21,0),1),"")</f>
        <v/>
      </c>
      <c r="N18" s="708"/>
      <c r="O18" s="712"/>
    </row>
    <row r="19" spans="2:15" ht="30" hidden="1" customHeight="1" outlineLevel="2">
      <c r="B19" s="705"/>
      <c r="C19" s="715"/>
      <c r="D19" s="715"/>
      <c r="E19" s="102" t="s">
        <v>369</v>
      </c>
      <c r="F19" s="103"/>
      <c r="G19" s="103"/>
      <c r="H19" s="103"/>
      <c r="I19" s="104"/>
      <c r="J19" s="105">
        <v>0.75</v>
      </c>
      <c r="K19" s="105"/>
      <c r="L19" s="127"/>
      <c r="M19" s="708"/>
      <c r="N19" s="708"/>
      <c r="O19" s="712"/>
    </row>
    <row r="20" spans="2:15" ht="30" hidden="1" customHeight="1" outlineLevel="2">
      <c r="B20" s="705"/>
      <c r="C20" s="715"/>
      <c r="D20" s="715"/>
      <c r="E20" s="102" t="s">
        <v>370</v>
      </c>
      <c r="F20" s="103"/>
      <c r="G20" s="103"/>
      <c r="H20" s="103"/>
      <c r="I20" s="104"/>
      <c r="J20" s="105">
        <v>0.5</v>
      </c>
      <c r="K20" s="105"/>
      <c r="L20" s="127"/>
      <c r="M20" s="708"/>
      <c r="N20" s="708"/>
      <c r="O20" s="712"/>
    </row>
    <row r="21" spans="2:15" ht="30" hidden="1" customHeight="1" outlineLevel="2">
      <c r="B21" s="705"/>
      <c r="C21" s="715"/>
      <c r="D21" s="715"/>
      <c r="E21" s="102" t="s">
        <v>276</v>
      </c>
      <c r="F21" s="103"/>
      <c r="G21" s="103"/>
      <c r="H21" s="103"/>
      <c r="I21" s="104"/>
      <c r="J21" s="105">
        <v>0</v>
      </c>
      <c r="K21" s="105"/>
      <c r="L21" s="127"/>
      <c r="M21" s="708"/>
      <c r="N21" s="708"/>
      <c r="O21" s="712"/>
    </row>
    <row r="22" spans="2:15" ht="30" hidden="1" customHeight="1" outlineLevel="2">
      <c r="B22" s="705"/>
      <c r="C22" s="715" t="s">
        <v>373</v>
      </c>
      <c r="D22" s="715"/>
      <c r="E22" s="102" t="s">
        <v>421</v>
      </c>
      <c r="F22" s="103"/>
      <c r="G22" s="103"/>
      <c r="H22" s="103"/>
      <c r="I22" s="104"/>
      <c r="J22" s="105">
        <v>1</v>
      </c>
      <c r="K22" s="105"/>
      <c r="L22" s="127"/>
      <c r="M22" s="707" t="str">
        <f>IFERROR(INDEX(J22:J28,MATCH("○",K22:K28,0),1),"")</f>
        <v/>
      </c>
      <c r="N22" s="708"/>
      <c r="O22" s="712"/>
    </row>
    <row r="23" spans="2:15" ht="30" hidden="1" customHeight="1" outlineLevel="2">
      <c r="B23" s="705"/>
      <c r="C23" s="715"/>
      <c r="D23" s="715"/>
      <c r="E23" s="102" t="s">
        <v>422</v>
      </c>
      <c r="F23" s="103"/>
      <c r="G23" s="103"/>
      <c r="H23" s="103"/>
      <c r="I23" s="104"/>
      <c r="J23" s="105">
        <v>0.9</v>
      </c>
      <c r="K23" s="105"/>
      <c r="L23" s="127"/>
      <c r="M23" s="708"/>
      <c r="N23" s="708"/>
      <c r="O23" s="712"/>
    </row>
    <row r="24" spans="2:15" ht="30" hidden="1" customHeight="1" outlineLevel="2">
      <c r="B24" s="705"/>
      <c r="C24" s="715"/>
      <c r="D24" s="715"/>
      <c r="E24" s="102" t="s">
        <v>423</v>
      </c>
      <c r="F24" s="103"/>
      <c r="G24" s="103"/>
      <c r="H24" s="103"/>
      <c r="I24" s="104"/>
      <c r="J24" s="105">
        <v>0.7</v>
      </c>
      <c r="K24" s="105"/>
      <c r="L24" s="127"/>
      <c r="M24" s="708"/>
      <c r="N24" s="708"/>
      <c r="O24" s="712"/>
    </row>
    <row r="25" spans="2:15" ht="30" hidden="1" customHeight="1" outlineLevel="2">
      <c r="B25" s="705"/>
      <c r="C25" s="715"/>
      <c r="D25" s="715"/>
      <c r="E25" s="102" t="s">
        <v>422</v>
      </c>
      <c r="F25" s="103"/>
      <c r="G25" s="103"/>
      <c r="H25" s="103"/>
      <c r="I25" s="104"/>
      <c r="J25" s="105">
        <v>0.6</v>
      </c>
      <c r="K25" s="105"/>
      <c r="L25" s="127"/>
      <c r="M25" s="708"/>
      <c r="N25" s="708"/>
      <c r="O25" s="712"/>
    </row>
    <row r="26" spans="2:15" ht="30" hidden="1" customHeight="1" outlineLevel="2">
      <c r="B26" s="705"/>
      <c r="C26" s="715"/>
      <c r="D26" s="715"/>
      <c r="E26" s="102" t="s">
        <v>424</v>
      </c>
      <c r="F26" s="103"/>
      <c r="G26" s="103"/>
      <c r="H26" s="103"/>
      <c r="I26" s="104"/>
      <c r="J26" s="105">
        <v>0.4</v>
      </c>
      <c r="K26" s="105"/>
      <c r="L26" s="127"/>
      <c r="M26" s="708"/>
      <c r="N26" s="708"/>
      <c r="O26" s="712"/>
    </row>
    <row r="27" spans="2:15" ht="30" hidden="1" customHeight="1" outlineLevel="2">
      <c r="B27" s="705"/>
      <c r="C27" s="715"/>
      <c r="D27" s="715"/>
      <c r="E27" s="102" t="s">
        <v>422</v>
      </c>
      <c r="F27" s="103"/>
      <c r="G27" s="103"/>
      <c r="H27" s="103"/>
      <c r="I27" s="104"/>
      <c r="J27" s="105">
        <v>0.3</v>
      </c>
      <c r="K27" s="105"/>
      <c r="L27" s="127"/>
      <c r="M27" s="708"/>
      <c r="N27" s="708"/>
      <c r="O27" s="712"/>
    </row>
    <row r="28" spans="2:15" ht="30" hidden="1" customHeight="1" outlineLevel="2">
      <c r="B28" s="705"/>
      <c r="C28" s="715"/>
      <c r="D28" s="715"/>
      <c r="E28" s="102" t="s">
        <v>372</v>
      </c>
      <c r="F28" s="103"/>
      <c r="G28" s="103"/>
      <c r="H28" s="103"/>
      <c r="I28" s="104"/>
      <c r="J28" s="105">
        <v>0</v>
      </c>
      <c r="K28" s="105"/>
      <c r="L28" s="127"/>
      <c r="M28" s="708"/>
      <c r="N28" s="708"/>
      <c r="O28" s="712"/>
    </row>
    <row r="29" spans="2:15" ht="30" customHeight="1" outlineLevel="1" collapsed="1">
      <c r="B29" s="680" t="s">
        <v>428</v>
      </c>
      <c r="C29" s="681" t="s">
        <v>429</v>
      </c>
      <c r="D29" s="682"/>
      <c r="E29" s="106" t="s">
        <v>338</v>
      </c>
      <c r="F29" s="107"/>
      <c r="G29" s="107"/>
      <c r="H29" s="107"/>
      <c r="I29" s="108"/>
      <c r="J29" s="109">
        <v>1</v>
      </c>
      <c r="K29" s="109"/>
      <c r="L29" s="128"/>
      <c r="M29" s="698" t="str">
        <f>IFERROR(INDEX(J29:J33,MATCH("○",K29:K33,0),1),"")</f>
        <v/>
      </c>
      <c r="N29" s="698"/>
      <c r="O29" s="101"/>
    </row>
    <row r="30" spans="2:15" ht="30" customHeight="1" outlineLevel="1">
      <c r="B30" s="669"/>
      <c r="C30" s="683"/>
      <c r="D30" s="684"/>
      <c r="E30" s="106" t="s">
        <v>339</v>
      </c>
      <c r="F30" s="107"/>
      <c r="G30" s="107"/>
      <c r="H30" s="107"/>
      <c r="I30" s="108"/>
      <c r="J30" s="109">
        <v>0.75</v>
      </c>
      <c r="K30" s="109"/>
      <c r="L30" s="129"/>
      <c r="M30" s="699"/>
      <c r="N30" s="699"/>
      <c r="O30" s="101"/>
    </row>
    <row r="31" spans="2:15" ht="30" customHeight="1" outlineLevel="1">
      <c r="B31" s="669"/>
      <c r="C31" s="683"/>
      <c r="D31" s="684"/>
      <c r="E31" s="106" t="s">
        <v>340</v>
      </c>
      <c r="F31" s="107"/>
      <c r="G31" s="107"/>
      <c r="H31" s="107"/>
      <c r="I31" s="108"/>
      <c r="J31" s="109">
        <v>0.5</v>
      </c>
      <c r="K31" s="109"/>
      <c r="L31" s="129"/>
      <c r="M31" s="699"/>
      <c r="N31" s="699"/>
      <c r="O31" s="101"/>
    </row>
    <row r="32" spans="2:15" ht="30" customHeight="1" outlineLevel="1">
      <c r="B32" s="669"/>
      <c r="C32" s="683"/>
      <c r="D32" s="684"/>
      <c r="E32" s="106" t="s">
        <v>341</v>
      </c>
      <c r="F32" s="107"/>
      <c r="G32" s="107"/>
      <c r="H32" s="107"/>
      <c r="I32" s="108"/>
      <c r="J32" s="109">
        <v>0.25</v>
      </c>
      <c r="K32" s="109"/>
      <c r="L32" s="129"/>
      <c r="M32" s="699"/>
      <c r="N32" s="699"/>
      <c r="O32" s="101"/>
    </row>
    <row r="33" spans="2:15" ht="30" customHeight="1" outlineLevel="1">
      <c r="B33" s="669"/>
      <c r="C33" s="685"/>
      <c r="D33" s="686"/>
      <c r="E33" s="106" t="s">
        <v>337</v>
      </c>
      <c r="F33" s="107"/>
      <c r="G33" s="107"/>
      <c r="H33" s="107"/>
      <c r="I33" s="108"/>
      <c r="J33" s="109">
        <v>0</v>
      </c>
      <c r="K33" s="109"/>
      <c r="L33" s="130"/>
      <c r="M33" s="700"/>
      <c r="N33" s="699"/>
      <c r="O33" s="101"/>
    </row>
    <row r="34" spans="2:15" ht="30" customHeight="1" outlineLevel="1">
      <c r="B34" s="669"/>
      <c r="C34" s="681" t="s">
        <v>430</v>
      </c>
      <c r="D34" s="682"/>
      <c r="E34" s="106" t="s">
        <v>342</v>
      </c>
      <c r="F34" s="107"/>
      <c r="G34" s="107"/>
      <c r="H34" s="107"/>
      <c r="I34" s="108"/>
      <c r="J34" s="109">
        <v>0.5</v>
      </c>
      <c r="K34" s="109"/>
      <c r="L34" s="131"/>
      <c r="M34" s="704" t="str">
        <f>IFERROR(INDEX(J34:J35,MATCH("○",K34:K35,0),1),"")</f>
        <v/>
      </c>
      <c r="N34" s="699"/>
      <c r="O34" s="101"/>
    </row>
    <row r="35" spans="2:15" ht="30" customHeight="1" outlineLevel="1">
      <c r="B35" s="669"/>
      <c r="C35" s="685"/>
      <c r="D35" s="686"/>
      <c r="E35" s="106" t="s">
        <v>276</v>
      </c>
      <c r="F35" s="107"/>
      <c r="G35" s="107"/>
      <c r="H35" s="107"/>
      <c r="I35" s="108"/>
      <c r="J35" s="109">
        <v>0</v>
      </c>
      <c r="K35" s="109"/>
      <c r="L35" s="131"/>
      <c r="M35" s="704"/>
      <c r="N35" s="699"/>
      <c r="O35" s="101"/>
    </row>
    <row r="36" spans="2:15" ht="30" customHeight="1" outlineLevel="1">
      <c r="B36" s="669"/>
      <c r="C36" s="681" t="s">
        <v>431</v>
      </c>
      <c r="D36" s="682"/>
      <c r="E36" s="106" t="s">
        <v>343</v>
      </c>
      <c r="F36" s="107"/>
      <c r="G36" s="107"/>
      <c r="H36" s="107"/>
      <c r="I36" s="108"/>
      <c r="J36" s="109">
        <v>0.5</v>
      </c>
      <c r="K36" s="109"/>
      <c r="L36" s="128"/>
      <c r="M36" s="698" t="str">
        <f>IFERROR(INDEX(J36:J38,MATCH("○",K36:K38,0),1),"")</f>
        <v/>
      </c>
      <c r="N36" s="699"/>
      <c r="O36" s="101"/>
    </row>
    <row r="37" spans="2:15" ht="30" customHeight="1" outlineLevel="1">
      <c r="B37" s="669"/>
      <c r="C37" s="683"/>
      <c r="D37" s="684"/>
      <c r="E37" s="106" t="s">
        <v>344</v>
      </c>
      <c r="F37" s="107"/>
      <c r="G37" s="107"/>
      <c r="H37" s="107"/>
      <c r="I37" s="108"/>
      <c r="J37" s="109">
        <v>0.25</v>
      </c>
      <c r="K37" s="109"/>
      <c r="L37" s="129"/>
      <c r="M37" s="699"/>
      <c r="N37" s="699"/>
      <c r="O37" s="101"/>
    </row>
    <row r="38" spans="2:15" ht="30" customHeight="1" outlineLevel="1">
      <c r="B38" s="669"/>
      <c r="C38" s="685"/>
      <c r="D38" s="686"/>
      <c r="E38" s="106" t="s">
        <v>276</v>
      </c>
      <c r="F38" s="107"/>
      <c r="G38" s="107"/>
      <c r="H38" s="107"/>
      <c r="I38" s="108"/>
      <c r="J38" s="109">
        <v>0</v>
      </c>
      <c r="K38" s="109"/>
      <c r="L38" s="130"/>
      <c r="M38" s="700"/>
      <c r="N38" s="699"/>
      <c r="O38" s="101"/>
    </row>
    <row r="39" spans="2:15" ht="30" customHeight="1" outlineLevel="1">
      <c r="B39" s="669"/>
      <c r="C39" s="681" t="s">
        <v>432</v>
      </c>
      <c r="D39" s="682"/>
      <c r="E39" s="106" t="s">
        <v>345</v>
      </c>
      <c r="F39" s="107"/>
      <c r="G39" s="107"/>
      <c r="H39" s="107"/>
      <c r="I39" s="108"/>
      <c r="J39" s="109">
        <v>0.5</v>
      </c>
      <c r="K39" s="109"/>
      <c r="L39" s="128"/>
      <c r="M39" s="698" t="str">
        <f>IFERROR(INDEX(J39:J41,MATCH("○",K39:K41,0),1),"")</f>
        <v/>
      </c>
      <c r="N39" s="699"/>
      <c r="O39" s="101"/>
    </row>
    <row r="40" spans="2:15" ht="30" customHeight="1" outlineLevel="1">
      <c r="B40" s="669"/>
      <c r="C40" s="683"/>
      <c r="D40" s="684"/>
      <c r="E40" s="106" t="s">
        <v>346</v>
      </c>
      <c r="F40" s="107"/>
      <c r="G40" s="107"/>
      <c r="H40" s="107"/>
      <c r="I40" s="108"/>
      <c r="J40" s="109">
        <v>0.25</v>
      </c>
      <c r="K40" s="109"/>
      <c r="L40" s="129"/>
      <c r="M40" s="699"/>
      <c r="N40" s="699"/>
      <c r="O40" s="101"/>
    </row>
    <row r="41" spans="2:15" ht="30" customHeight="1" outlineLevel="1">
      <c r="B41" s="670"/>
      <c r="C41" s="685"/>
      <c r="D41" s="686"/>
      <c r="E41" s="106" t="s">
        <v>276</v>
      </c>
      <c r="F41" s="107"/>
      <c r="G41" s="107"/>
      <c r="H41" s="107"/>
      <c r="I41" s="108"/>
      <c r="J41" s="109">
        <v>0</v>
      </c>
      <c r="K41" s="109"/>
      <c r="L41" s="130"/>
      <c r="M41" s="700"/>
      <c r="N41" s="700"/>
      <c r="O41" s="101"/>
    </row>
    <row r="42" spans="2:15" ht="30" customHeight="1" outlineLevel="1">
      <c r="B42" s="110"/>
      <c r="C42" s="683" t="s">
        <v>434</v>
      </c>
      <c r="D42" s="684"/>
      <c r="E42" s="115" t="s">
        <v>433</v>
      </c>
      <c r="F42" s="116"/>
      <c r="G42" s="116"/>
      <c r="H42" s="116"/>
      <c r="I42" s="117"/>
      <c r="J42" s="118">
        <v>0.5</v>
      </c>
      <c r="K42" s="118"/>
      <c r="L42" s="130"/>
      <c r="M42" s="700" t="str">
        <f>IFERROR(INDEX(J42:J43,MATCH("○",K42:K43,0),1),"")</f>
        <v/>
      </c>
      <c r="N42" s="113"/>
      <c r="O42" s="119"/>
    </row>
    <row r="43" spans="2:15" ht="30" customHeight="1" outlineLevel="1">
      <c r="B43" s="110"/>
      <c r="C43" s="685"/>
      <c r="D43" s="686"/>
      <c r="E43" s="106" t="s">
        <v>151</v>
      </c>
      <c r="F43" s="107"/>
      <c r="G43" s="107"/>
      <c r="H43" s="107"/>
      <c r="I43" s="108"/>
      <c r="J43" s="109">
        <v>0</v>
      </c>
      <c r="K43" s="109"/>
      <c r="L43" s="131"/>
      <c r="M43" s="704"/>
      <c r="N43" s="114"/>
      <c r="O43" s="101"/>
    </row>
    <row r="44" spans="2:15" ht="30" customHeight="1">
      <c r="B44" s="709" t="s">
        <v>397</v>
      </c>
      <c r="C44" s="702" t="s">
        <v>134</v>
      </c>
      <c r="D44" s="710" t="s">
        <v>384</v>
      </c>
      <c r="E44" s="78" t="s">
        <v>385</v>
      </c>
      <c r="F44" s="82"/>
      <c r="G44" s="82"/>
      <c r="H44" s="82"/>
      <c r="I44" s="81"/>
      <c r="J44" s="74">
        <v>0.5</v>
      </c>
      <c r="K44" s="88" t="str">
        <f>IF(事前登録票!AH30="①若手技術職員の育成・確保",IF(OR(事前登録票!AM32="該当",事前登録票!AM33="該当"),"○","ー"),"ー")</f>
        <v>ー</v>
      </c>
      <c r="L44" s="132">
        <f>事前登録票!AH30</f>
        <v>0</v>
      </c>
      <c r="M44" s="712" t="str">
        <f>IF(L3=0,"",INDEX(J44:J49,MATCH("○",K44:K49,0),1))</f>
        <v/>
      </c>
      <c r="N44" s="695">
        <f>IF(SUM(M44:M59)&gt;=2,2,SUM(M44:M59))</f>
        <v>0</v>
      </c>
      <c r="O44" s="703"/>
    </row>
    <row r="45" spans="2:15" ht="30" customHeight="1">
      <c r="B45" s="705"/>
      <c r="C45" s="702"/>
      <c r="D45" s="711"/>
      <c r="E45" s="78" t="s">
        <v>386</v>
      </c>
      <c r="F45" s="82"/>
      <c r="G45" s="82"/>
      <c r="H45" s="82"/>
      <c r="I45" s="81"/>
      <c r="J45" s="74">
        <v>0</v>
      </c>
      <c r="K45" s="88" t="str">
        <f>IF(事前登録票!AH30="①若手技術職員の育成・確保",IF(OR(事前登録票!AM32="非該当",事前登録票!AM33="非該当"),"○","ー"),"ー")</f>
        <v>ー</v>
      </c>
      <c r="L45" s="132" t="str">
        <f>事前登録票!AM32&amp;"・"&amp;事前登録票!AM33</f>
        <v>・</v>
      </c>
      <c r="M45" s="712"/>
      <c r="N45" s="696"/>
      <c r="O45" s="703"/>
    </row>
    <row r="46" spans="2:15" ht="30" customHeight="1">
      <c r="B46" s="705"/>
      <c r="C46" s="702"/>
      <c r="D46" s="710" t="s">
        <v>387</v>
      </c>
      <c r="E46" s="78" t="s">
        <v>425</v>
      </c>
      <c r="F46" s="82"/>
      <c r="G46" s="82"/>
      <c r="H46" s="82"/>
      <c r="I46" s="81"/>
      <c r="J46" s="74">
        <v>0.5</v>
      </c>
      <c r="K46" s="84" t="str">
        <f>IF(OR(K44="○",K45="○"),"ー",IF(事前登録票!AM36&gt;=事前登録票!AM38,"○","－"))</f>
        <v>○</v>
      </c>
      <c r="L46" s="133" t="str">
        <f>"直近　　"&amp;事前登録票!AM36&amp;"人"</f>
        <v>直近　　人</v>
      </c>
      <c r="M46" s="712"/>
      <c r="N46" s="696"/>
      <c r="O46" s="703"/>
    </row>
    <row r="47" spans="2:15" ht="30" customHeight="1">
      <c r="B47" s="705"/>
      <c r="C47" s="702"/>
      <c r="D47" s="713"/>
      <c r="E47" s="78" t="s">
        <v>426</v>
      </c>
      <c r="F47" s="82"/>
      <c r="G47" s="82"/>
      <c r="H47" s="82"/>
      <c r="I47" s="81"/>
      <c r="J47" s="74">
        <v>0.25</v>
      </c>
      <c r="K47" s="84" t="str">
        <f>IF(OR(事前登録票!AM40=1,事前登録票!AM40=2,事前登録票!AM41&lt;=0.04),"○","－")</f>
        <v>－</v>
      </c>
      <c r="L47" s="133" t="str">
        <f>"直近前　"&amp;事前登録票!AM38&amp;"人"</f>
        <v>直近前　人</v>
      </c>
      <c r="M47" s="712"/>
      <c r="N47" s="696"/>
      <c r="O47" s="703"/>
    </row>
    <row r="48" spans="2:15" ht="30" customHeight="1">
      <c r="B48" s="705"/>
      <c r="C48" s="702"/>
      <c r="D48" s="713"/>
      <c r="E48" s="78" t="s">
        <v>427</v>
      </c>
      <c r="F48" s="82"/>
      <c r="G48" s="82"/>
      <c r="H48" s="82"/>
      <c r="I48" s="81"/>
      <c r="J48" s="74">
        <v>0.1</v>
      </c>
      <c r="K48" s="84" t="str">
        <f>IF(OR(事前登録票!AM40=3,事前登録票!AM41&lt;=0.06),"○","－")</f>
        <v>－</v>
      </c>
      <c r="L48" s="133" t="str">
        <f>事前登録票!AM40</f>
        <v>-</v>
      </c>
      <c r="M48" s="712"/>
      <c r="N48" s="696"/>
      <c r="O48" s="703"/>
    </row>
    <row r="49" spans="2:15" ht="30" customHeight="1">
      <c r="B49" s="705"/>
      <c r="C49" s="702"/>
      <c r="D49" s="711"/>
      <c r="E49" s="78" t="s">
        <v>386</v>
      </c>
      <c r="F49" s="82"/>
      <c r="G49" s="82"/>
      <c r="H49" s="82"/>
      <c r="I49" s="81"/>
      <c r="J49" s="74">
        <v>0</v>
      </c>
      <c r="K49" s="84" t="str">
        <f>IF(OR(K46="○",K47="○",K48="○"),"－","○")</f>
        <v>－</v>
      </c>
      <c r="L49" s="133" t="str">
        <f>事前登録票!AM41</f>
        <v>-</v>
      </c>
      <c r="M49" s="712"/>
      <c r="N49" s="696"/>
      <c r="O49" s="703"/>
    </row>
    <row r="50" spans="2:15" ht="30" customHeight="1">
      <c r="B50" s="705"/>
      <c r="C50" s="702" t="s">
        <v>388</v>
      </c>
      <c r="D50" s="702"/>
      <c r="E50" s="78" t="s">
        <v>389</v>
      </c>
      <c r="F50" s="82"/>
      <c r="G50" s="82"/>
      <c r="H50" s="82"/>
      <c r="I50" s="81"/>
      <c r="J50" s="74">
        <v>0.5</v>
      </c>
      <c r="K50" s="83" t="str">
        <f>IF(事前登録票!AM44="あり","○","－")</f>
        <v>－</v>
      </c>
      <c r="L50" s="121" t="str">
        <f>事前登録票!AM45&amp;""</f>
        <v/>
      </c>
      <c r="M50" s="703" t="str">
        <f>IFERROR(INDEX(J50:J51,MATCH("○",K50:K51,0),1),"")</f>
        <v/>
      </c>
      <c r="N50" s="696"/>
      <c r="O50" s="703"/>
    </row>
    <row r="51" spans="2:15" ht="30" customHeight="1">
      <c r="B51" s="705"/>
      <c r="C51" s="702"/>
      <c r="D51" s="702"/>
      <c r="E51" s="78" t="s">
        <v>276</v>
      </c>
      <c r="F51" s="82"/>
      <c r="G51" s="82"/>
      <c r="H51" s="82"/>
      <c r="I51" s="81"/>
      <c r="J51" s="74">
        <v>0</v>
      </c>
      <c r="K51" s="83" t="str">
        <f>IF(事前登録票!AM44="なし","○","－")</f>
        <v>－</v>
      </c>
      <c r="M51" s="703"/>
      <c r="N51" s="696"/>
      <c r="O51" s="703"/>
    </row>
    <row r="52" spans="2:15" ht="30" customHeight="1">
      <c r="B52" s="705"/>
      <c r="C52" s="702" t="s">
        <v>390</v>
      </c>
      <c r="D52" s="702" t="s">
        <v>391</v>
      </c>
      <c r="E52" s="78" t="s">
        <v>784</v>
      </c>
      <c r="F52" s="82"/>
      <c r="G52" s="82"/>
      <c r="H52" s="82"/>
      <c r="I52" s="81"/>
      <c r="J52" s="74">
        <v>0.5</v>
      </c>
      <c r="K52" s="83" t="str">
        <f>IF(事前登録票!AM60="あり","○","－")</f>
        <v>－</v>
      </c>
      <c r="L52" s="121">
        <f>事前登録票!AM60</f>
        <v>0</v>
      </c>
      <c r="M52" s="703" t="str">
        <f>IFERROR(INDEX(J52:J53,MATCH("○",K52:K53,0),1),"")</f>
        <v/>
      </c>
      <c r="N52" s="696"/>
      <c r="O52" s="703"/>
    </row>
    <row r="53" spans="2:15" ht="30" customHeight="1">
      <c r="B53" s="705"/>
      <c r="C53" s="702"/>
      <c r="D53" s="702"/>
      <c r="E53" s="78" t="s">
        <v>276</v>
      </c>
      <c r="F53" s="82"/>
      <c r="G53" s="82"/>
      <c r="H53" s="82"/>
      <c r="I53" s="81"/>
      <c r="J53" s="74">
        <v>0</v>
      </c>
      <c r="K53" s="83" t="str">
        <f>IF(事前登録票!AM60="なし","○","－")</f>
        <v>－</v>
      </c>
      <c r="L53" s="121" t="str">
        <f>IFERROR(IF(L52="なし","",VLOOKUP(事前登録票!AM62,リスト!AM4:AN6,2,FALSE)),"")</f>
        <v/>
      </c>
      <c r="M53" s="703"/>
      <c r="N53" s="696"/>
      <c r="O53" s="703"/>
    </row>
    <row r="54" spans="2:15" ht="30" customHeight="1">
      <c r="B54" s="705"/>
      <c r="C54" s="702"/>
      <c r="D54" s="702" t="s">
        <v>360</v>
      </c>
      <c r="E54" s="78" t="s">
        <v>392</v>
      </c>
      <c r="F54" s="82"/>
      <c r="G54" s="82"/>
      <c r="H54" s="82"/>
      <c r="I54" s="81"/>
      <c r="J54" s="74">
        <v>0.5</v>
      </c>
      <c r="K54" s="83" t="str">
        <f>IF(事前登録票!AM67="あり","○","－")</f>
        <v>－</v>
      </c>
      <c r="L54" s="121">
        <f>事前登録票!AM67</f>
        <v>0</v>
      </c>
      <c r="M54" s="703" t="str">
        <f>IFERROR(INDEX(J54:J55,MATCH("○",K54:K55,0),1),"")</f>
        <v/>
      </c>
      <c r="N54" s="696"/>
      <c r="O54" s="703"/>
    </row>
    <row r="55" spans="2:15" ht="30" customHeight="1">
      <c r="B55" s="705"/>
      <c r="C55" s="702"/>
      <c r="D55" s="702"/>
      <c r="E55" s="78" t="s">
        <v>276</v>
      </c>
      <c r="F55" s="82"/>
      <c r="G55" s="82"/>
      <c r="H55" s="82"/>
      <c r="I55" s="81"/>
      <c r="J55" s="74">
        <v>0</v>
      </c>
      <c r="K55" s="83" t="str">
        <f>IF(事前登録票!AM67="なし","○","－")</f>
        <v>－</v>
      </c>
      <c r="L55" s="121" t="str">
        <f>IFERROR(IF(L54="なし","",VLOOKUP(事前登録票!AM69,リスト!AM10:AN12,2,FALSE)),"")</f>
        <v/>
      </c>
      <c r="M55" s="703"/>
      <c r="N55" s="696"/>
      <c r="O55" s="703"/>
    </row>
    <row r="56" spans="2:15" ht="30" customHeight="1">
      <c r="B56" s="705"/>
      <c r="C56" s="702" t="s">
        <v>393</v>
      </c>
      <c r="D56" s="702"/>
      <c r="E56" s="78" t="s">
        <v>394</v>
      </c>
      <c r="F56" s="82"/>
      <c r="G56" s="82"/>
      <c r="H56" s="82"/>
      <c r="I56" s="81"/>
      <c r="J56" s="74">
        <v>0.5</v>
      </c>
      <c r="K56" s="83" t="str">
        <f>IF(事前登録票!AM74="あり","○","－")</f>
        <v>－</v>
      </c>
      <c r="L56" s="121">
        <f>事前登録票!AM74</f>
        <v>0</v>
      </c>
      <c r="M56" s="703" t="str">
        <f>IFERROR(INDEX(J56:J57,MATCH("○",K56:K57,0),1),"")</f>
        <v/>
      </c>
      <c r="N56" s="696"/>
      <c r="O56" s="703"/>
    </row>
    <row r="57" spans="2:15" ht="30" customHeight="1">
      <c r="B57" s="705"/>
      <c r="C57" s="702"/>
      <c r="D57" s="702"/>
      <c r="E57" s="78" t="s">
        <v>276</v>
      </c>
      <c r="F57" s="82"/>
      <c r="G57" s="82"/>
      <c r="H57" s="82"/>
      <c r="I57" s="81"/>
      <c r="J57" s="74">
        <v>0</v>
      </c>
      <c r="K57" s="83" t="str">
        <f>IF(事前登録票!AM74="なし","○","－")</f>
        <v>－</v>
      </c>
      <c r="L57" s="121" t="str">
        <f>IFERROR(IF(L56="なし","",VLOOKUP(事前登録票!AM75,リスト!AM16:AN17,2,FALSE)),"")</f>
        <v/>
      </c>
      <c r="M57" s="703"/>
      <c r="N57" s="696"/>
      <c r="O57" s="703"/>
    </row>
    <row r="58" spans="2:15" ht="30" customHeight="1">
      <c r="B58" s="705"/>
      <c r="C58" s="702" t="s">
        <v>395</v>
      </c>
      <c r="D58" s="702"/>
      <c r="E58" s="78" t="s">
        <v>396</v>
      </c>
      <c r="F58" s="82"/>
      <c r="G58" s="82"/>
      <c r="H58" s="82"/>
      <c r="I58" s="81"/>
      <c r="J58" s="74">
        <v>0.5</v>
      </c>
      <c r="K58" s="83" t="str">
        <f>IF(事前登録票!AM84="あり","○","－")</f>
        <v>－</v>
      </c>
      <c r="L58" s="121">
        <f>事前登録票!AM84</f>
        <v>0</v>
      </c>
      <c r="M58" s="703" t="str">
        <f>IFERROR(INDEX(J58:J59,MATCH("○",K58:K59,0),1),"")</f>
        <v/>
      </c>
      <c r="N58" s="696"/>
      <c r="O58" s="703"/>
    </row>
    <row r="59" spans="2:15" ht="30" customHeight="1">
      <c r="B59" s="705"/>
      <c r="C59" s="702"/>
      <c r="D59" s="702"/>
      <c r="E59" s="78" t="s">
        <v>276</v>
      </c>
      <c r="F59" s="82"/>
      <c r="G59" s="82"/>
      <c r="H59" s="82"/>
      <c r="I59" s="81"/>
      <c r="J59" s="74">
        <v>0</v>
      </c>
      <c r="K59" s="83" t="str">
        <f>IF(事前登録票!AM84="なし","○","－")</f>
        <v>－</v>
      </c>
      <c r="L59" s="121" t="str">
        <f>IFERROR(IF(L58="なし","",VLOOKUP(事前登録票!AM86,リスト!AM21:AN24,2,FALSE)),"")</f>
        <v/>
      </c>
      <c r="M59" s="703"/>
      <c r="N59" s="697"/>
      <c r="O59" s="703"/>
    </row>
    <row r="60" spans="2:15" ht="30" hidden="1" customHeight="1" outlineLevel="1">
      <c r="B60" s="705" t="s">
        <v>419</v>
      </c>
      <c r="C60" s="726" t="s">
        <v>398</v>
      </c>
      <c r="D60" s="706" t="s">
        <v>399</v>
      </c>
      <c r="E60" s="102" t="s">
        <v>400</v>
      </c>
      <c r="F60" s="103"/>
      <c r="G60" s="103"/>
      <c r="H60" s="103"/>
      <c r="I60" s="104"/>
      <c r="J60" s="105">
        <v>1</v>
      </c>
      <c r="K60" s="105"/>
      <c r="L60" s="136">
        <f>事前登録票!AM95</f>
        <v>0</v>
      </c>
      <c r="M60" s="707" t="str">
        <f>IFERROR(INDEX(J60:J63,MATCH("○",K60:K63,0),1),"")</f>
        <v/>
      </c>
      <c r="N60" s="701"/>
      <c r="O60" s="137"/>
    </row>
    <row r="61" spans="2:15" ht="30" hidden="1" customHeight="1" outlineLevel="1">
      <c r="B61" s="705"/>
      <c r="C61" s="726"/>
      <c r="D61" s="706"/>
      <c r="E61" s="102" t="s">
        <v>401</v>
      </c>
      <c r="F61" s="103"/>
      <c r="G61" s="103"/>
      <c r="H61" s="103"/>
      <c r="I61" s="104"/>
      <c r="J61" s="105">
        <v>0.75</v>
      </c>
      <c r="K61" s="105"/>
      <c r="L61" s="127"/>
      <c r="M61" s="708"/>
      <c r="N61" s="701"/>
      <c r="O61" s="137"/>
    </row>
    <row r="62" spans="2:15" ht="30" hidden="1" customHeight="1" outlineLevel="1">
      <c r="B62" s="705"/>
      <c r="C62" s="726"/>
      <c r="D62" s="706"/>
      <c r="E62" s="102" t="s">
        <v>402</v>
      </c>
      <c r="F62" s="103"/>
      <c r="G62" s="103"/>
      <c r="H62" s="103"/>
      <c r="I62" s="104"/>
      <c r="J62" s="105">
        <v>0.5</v>
      </c>
      <c r="K62" s="105"/>
      <c r="L62" s="127"/>
      <c r="M62" s="708"/>
      <c r="N62" s="701"/>
      <c r="O62" s="137"/>
    </row>
    <row r="63" spans="2:15" ht="30" hidden="1" customHeight="1" outlineLevel="1">
      <c r="B63" s="705"/>
      <c r="C63" s="726"/>
      <c r="D63" s="706"/>
      <c r="E63" s="102" t="s">
        <v>372</v>
      </c>
      <c r="F63" s="103"/>
      <c r="G63" s="103"/>
      <c r="H63" s="103"/>
      <c r="I63" s="104"/>
      <c r="J63" s="105">
        <v>0</v>
      </c>
      <c r="K63" s="105"/>
      <c r="L63" s="127"/>
      <c r="M63" s="708"/>
      <c r="N63" s="701"/>
      <c r="O63" s="137"/>
    </row>
    <row r="64" spans="2:15" ht="30" customHeight="1" collapsed="1">
      <c r="B64" s="705"/>
      <c r="C64" s="726"/>
      <c r="D64" s="702" t="s">
        <v>403</v>
      </c>
      <c r="E64" s="78" t="s">
        <v>404</v>
      </c>
      <c r="F64" s="82"/>
      <c r="G64" s="82"/>
      <c r="H64" s="82"/>
      <c r="I64" s="81"/>
      <c r="J64" s="74">
        <v>1</v>
      </c>
      <c r="K64" s="100" t="str">
        <f>IF(リスト!K19=7,"○","－")</f>
        <v>－</v>
      </c>
      <c r="L64" s="132">
        <f>事前登録票!AM97</f>
        <v>0</v>
      </c>
      <c r="M64" s="703">
        <f>INDEX(J64:J68,MATCH("○",K64:K68,0),1)</f>
        <v>0</v>
      </c>
      <c r="N64" s="703">
        <f>M64</f>
        <v>0</v>
      </c>
      <c r="O64" s="695"/>
    </row>
    <row r="65" spans="2:15" ht="30" customHeight="1">
      <c r="B65" s="705"/>
      <c r="C65" s="726"/>
      <c r="D65" s="702"/>
      <c r="E65" s="78" t="s">
        <v>405</v>
      </c>
      <c r="F65" s="82"/>
      <c r="G65" s="82"/>
      <c r="H65" s="82"/>
      <c r="I65" s="81"/>
      <c r="J65" s="74">
        <v>0.75</v>
      </c>
      <c r="K65" s="85" t="str">
        <f>IF(リスト!K19=6,"○","－")</f>
        <v>－</v>
      </c>
      <c r="L65" s="121" t="str">
        <f>IF(L64="なし","",INDEX(リスト!N16:N23,MATCH(リスト!K19,リスト!R16:R23,0)))</f>
        <v>なし</v>
      </c>
      <c r="M65" s="703"/>
      <c r="N65" s="703"/>
      <c r="O65" s="696"/>
    </row>
    <row r="66" spans="2:15" ht="30" customHeight="1">
      <c r="B66" s="705"/>
      <c r="C66" s="726"/>
      <c r="D66" s="702"/>
      <c r="E66" s="78" t="s">
        <v>406</v>
      </c>
      <c r="F66" s="82"/>
      <c r="G66" s="82"/>
      <c r="H66" s="82"/>
      <c r="I66" s="81"/>
      <c r="J66" s="74">
        <v>0.5</v>
      </c>
      <c r="K66" s="85" t="str">
        <f>IF(OR(リスト!K19=3,リスト!K19=5),"○","－")</f>
        <v>－</v>
      </c>
      <c r="L66" s="133"/>
      <c r="M66" s="703"/>
      <c r="N66" s="703"/>
      <c r="O66" s="696"/>
    </row>
    <row r="67" spans="2:15" ht="30" customHeight="1">
      <c r="B67" s="705"/>
      <c r="C67" s="726"/>
      <c r="D67" s="702"/>
      <c r="E67" s="78" t="s">
        <v>407</v>
      </c>
      <c r="F67" s="82"/>
      <c r="G67" s="82"/>
      <c r="H67" s="82"/>
      <c r="I67" s="81"/>
      <c r="J67" s="74">
        <v>0.25</v>
      </c>
      <c r="K67" s="85" t="str">
        <f>IF(OR(リスト!K19=4,リスト!K19=2,リスト!K19=1),"○","－")</f>
        <v>－</v>
      </c>
      <c r="L67" s="133"/>
      <c r="M67" s="703"/>
      <c r="N67" s="703"/>
      <c r="O67" s="696"/>
    </row>
    <row r="68" spans="2:15" ht="30" customHeight="1">
      <c r="B68" s="705"/>
      <c r="C68" s="726"/>
      <c r="D68" s="702"/>
      <c r="E68" s="78" t="s">
        <v>276</v>
      </c>
      <c r="F68" s="82"/>
      <c r="G68" s="82"/>
      <c r="H68" s="82"/>
      <c r="I68" s="81"/>
      <c r="J68" s="74">
        <v>0</v>
      </c>
      <c r="K68" s="85" t="str">
        <f>IF(リスト!K19=0,"○","－")</f>
        <v>○</v>
      </c>
      <c r="L68" s="133"/>
      <c r="M68" s="703"/>
      <c r="N68" s="703"/>
      <c r="O68" s="696"/>
    </row>
    <row r="69" spans="2:15" ht="30" customHeight="1">
      <c r="B69" s="705"/>
      <c r="C69" s="723" t="s">
        <v>418</v>
      </c>
      <c r="D69" s="702" t="s">
        <v>413</v>
      </c>
      <c r="E69" s="78" t="s">
        <v>408</v>
      </c>
      <c r="F69" s="82"/>
      <c r="G69" s="82"/>
      <c r="H69" s="82"/>
      <c r="I69" s="81"/>
      <c r="J69" s="74">
        <v>0.5</v>
      </c>
      <c r="K69" s="86" t="str">
        <f>IF(事前登録票!AM105="あり","○","－")</f>
        <v>－</v>
      </c>
      <c r="L69" s="134">
        <f>事前登録票!AM105</f>
        <v>0</v>
      </c>
      <c r="M69" s="703" t="str">
        <f>IFERROR(INDEX(J69:J70,MATCH("○",K69:K70,0),1),"")</f>
        <v/>
      </c>
      <c r="N69" s="703">
        <f>IF(SUM(M69:M85)&gt;=2,2,SUM(M69:M85))</f>
        <v>0</v>
      </c>
      <c r="O69" s="696"/>
    </row>
    <row r="70" spans="2:15" ht="30" customHeight="1">
      <c r="B70" s="705"/>
      <c r="C70" s="724"/>
      <c r="D70" s="702"/>
      <c r="E70" s="78" t="s">
        <v>276</v>
      </c>
      <c r="F70" s="82"/>
      <c r="G70" s="82"/>
      <c r="H70" s="82"/>
      <c r="I70" s="81"/>
      <c r="J70" s="74">
        <v>0</v>
      </c>
      <c r="K70" s="83" t="str">
        <f>IF(事前登録票!AM105="なし","○","－")</f>
        <v>－</v>
      </c>
      <c r="L70" s="274">
        <f>事前登録票!AH107</f>
        <v>0</v>
      </c>
      <c r="M70" s="703"/>
      <c r="N70" s="703"/>
      <c r="O70" s="696"/>
    </row>
    <row r="71" spans="2:15" ht="30" customHeight="1">
      <c r="B71" s="705"/>
      <c r="C71" s="724"/>
      <c r="D71" s="702" t="s">
        <v>414</v>
      </c>
      <c r="E71" s="78" t="s">
        <v>785</v>
      </c>
      <c r="F71" s="82"/>
      <c r="G71" s="82"/>
      <c r="H71" s="82"/>
      <c r="I71" s="81"/>
      <c r="J71" s="74">
        <v>0.5</v>
      </c>
      <c r="K71" s="83" t="str">
        <f>IF(事前登録票!AM111="あり","○","－")</f>
        <v>－</v>
      </c>
      <c r="L71" s="121">
        <f>事前登録票!AM111</f>
        <v>0</v>
      </c>
      <c r="M71" s="703" t="str">
        <f>IFERROR(INDEX(J71:J72,MATCH("○",K71:K72,0),1),"")</f>
        <v/>
      </c>
      <c r="N71" s="703"/>
      <c r="O71" s="696"/>
    </row>
    <row r="72" spans="2:15" ht="30" customHeight="1">
      <c r="B72" s="705"/>
      <c r="C72" s="724"/>
      <c r="D72" s="702"/>
      <c r="E72" s="78" t="s">
        <v>276</v>
      </c>
      <c r="F72" s="82"/>
      <c r="G72" s="82"/>
      <c r="H72" s="82"/>
      <c r="I72" s="81"/>
      <c r="J72" s="74">
        <v>0</v>
      </c>
      <c r="K72" s="83" t="str">
        <f>IF(事前登録票!AM111="なし","○","－")</f>
        <v>－</v>
      </c>
      <c r="L72" s="121" t="str">
        <f>IFERROR(IF(L71="なし","",VLOOKUP(事前登録票!AM116,リスト!AM28:AN30,2,FALSE)),"")</f>
        <v/>
      </c>
      <c r="M72" s="703"/>
      <c r="N72" s="703"/>
      <c r="O72" s="696"/>
    </row>
    <row r="73" spans="2:15" ht="30" customHeight="1">
      <c r="B73" s="705"/>
      <c r="C73" s="724"/>
      <c r="D73" s="702" t="s">
        <v>415</v>
      </c>
      <c r="E73" s="78" t="s">
        <v>409</v>
      </c>
      <c r="F73" s="82"/>
      <c r="G73" s="82"/>
      <c r="H73" s="82"/>
      <c r="I73" s="81"/>
      <c r="J73" s="74">
        <v>0.5</v>
      </c>
      <c r="K73" s="83" t="str">
        <f>IF(事前登録票!AM128="あり","○","－")</f>
        <v>－</v>
      </c>
      <c r="L73" s="121">
        <f>事前登録票!AM128</f>
        <v>0</v>
      </c>
      <c r="M73" s="703" t="str">
        <f>IFERROR(INDEX(J73:J74,MATCH("○",K73:K74,0),1),"")</f>
        <v/>
      </c>
      <c r="N73" s="703"/>
      <c r="O73" s="696"/>
    </row>
    <row r="74" spans="2:15" ht="30" customHeight="1">
      <c r="B74" s="705"/>
      <c r="C74" s="724"/>
      <c r="D74" s="702"/>
      <c r="E74" s="78" t="s">
        <v>276</v>
      </c>
      <c r="F74" s="82"/>
      <c r="G74" s="82"/>
      <c r="H74" s="82"/>
      <c r="I74" s="81"/>
      <c r="J74" s="74">
        <v>0</v>
      </c>
      <c r="K74" s="83" t="str">
        <f>IF(事前登録票!AM128="なし","○","－")</f>
        <v>－</v>
      </c>
      <c r="L74" s="121" t="str">
        <f>IFERROR(IF(L73="なし","",VLOOKUP(事前登録票!AM130,リスト!AM34:AN37,2,FALSE)),"")</f>
        <v/>
      </c>
      <c r="M74" s="703"/>
      <c r="N74" s="703"/>
      <c r="O74" s="696"/>
    </row>
    <row r="75" spans="2:15" ht="30" customHeight="1">
      <c r="B75" s="705"/>
      <c r="C75" s="724"/>
      <c r="D75" s="702" t="s">
        <v>417</v>
      </c>
      <c r="E75" s="78" t="s">
        <v>412</v>
      </c>
      <c r="F75" s="82"/>
      <c r="G75" s="82"/>
      <c r="H75" s="82"/>
      <c r="I75" s="81"/>
      <c r="J75" s="74">
        <v>0.5</v>
      </c>
      <c r="K75" s="83" t="str">
        <f>IF(事前登録票!AM136="あり","○","－")</f>
        <v>－</v>
      </c>
      <c r="L75" s="121">
        <f>事前登録票!AM136</f>
        <v>0</v>
      </c>
      <c r="M75" s="703" t="str">
        <f>IFERROR(INDEX(J75:J76,MATCH("○",K75:K76,0),1),"")</f>
        <v/>
      </c>
      <c r="N75" s="703"/>
      <c r="O75" s="696"/>
    </row>
    <row r="76" spans="2:15" ht="30" customHeight="1">
      <c r="B76" s="705"/>
      <c r="C76" s="725"/>
      <c r="D76" s="702"/>
      <c r="E76" s="78" t="s">
        <v>276</v>
      </c>
      <c r="F76" s="82"/>
      <c r="G76" s="82"/>
      <c r="H76" s="82"/>
      <c r="I76" s="81"/>
      <c r="J76" s="74">
        <v>0</v>
      </c>
      <c r="K76" s="83" t="str">
        <f>IF(事前登録票!AM136="なし","○","－")</f>
        <v>－</v>
      </c>
      <c r="L76" s="121" t="str">
        <f>IFERROR(IF(L75="なし","",VLOOKUP(事前登録票!AM138,リスト!AM41:AN43,2,FALSE)),"")</f>
        <v/>
      </c>
      <c r="M76" s="703"/>
      <c r="N76" s="703"/>
      <c r="O76" s="697"/>
    </row>
    <row r="77" spans="2:15" ht="30" customHeight="1" outlineLevel="3">
      <c r="B77" s="705"/>
      <c r="C77" s="723"/>
      <c r="D77" s="706" t="s">
        <v>416</v>
      </c>
      <c r="E77" s="102" t="s">
        <v>410</v>
      </c>
      <c r="F77" s="103"/>
      <c r="G77" s="103"/>
      <c r="H77" s="103"/>
      <c r="I77" s="104"/>
      <c r="J77" s="105">
        <v>0.5</v>
      </c>
      <c r="K77" s="105"/>
      <c r="L77" s="127"/>
      <c r="M77" s="708" t="str">
        <f>IFERROR(INDEX(J77:J79,MATCH("○",K77:K79,0),1),"")</f>
        <v/>
      </c>
      <c r="N77" s="696"/>
      <c r="O77" s="695"/>
    </row>
    <row r="78" spans="2:15" ht="30" customHeight="1" outlineLevel="3">
      <c r="B78" s="705"/>
      <c r="C78" s="724"/>
      <c r="D78" s="706"/>
      <c r="E78" s="102" t="s">
        <v>411</v>
      </c>
      <c r="F78" s="103"/>
      <c r="G78" s="103"/>
      <c r="H78" s="103"/>
      <c r="I78" s="104"/>
      <c r="J78" s="105">
        <v>0.25</v>
      </c>
      <c r="K78" s="105"/>
      <c r="L78" s="127"/>
      <c r="M78" s="708"/>
      <c r="N78" s="696"/>
      <c r="O78" s="696"/>
    </row>
    <row r="79" spans="2:15" ht="30" customHeight="1" outlineLevel="3">
      <c r="B79" s="705"/>
      <c r="C79" s="725"/>
      <c r="D79" s="706"/>
      <c r="E79" s="102" t="s">
        <v>276</v>
      </c>
      <c r="F79" s="103"/>
      <c r="G79" s="103"/>
      <c r="H79" s="103"/>
      <c r="I79" s="104"/>
      <c r="J79" s="105">
        <v>0</v>
      </c>
      <c r="K79" s="105"/>
      <c r="L79" s="127"/>
      <c r="M79" s="708"/>
      <c r="N79" s="696"/>
      <c r="O79" s="696"/>
    </row>
    <row r="80" spans="2:15" ht="30" customHeight="1" outlineLevel="2">
      <c r="B80" s="705"/>
      <c r="C80" s="678" t="s">
        <v>437</v>
      </c>
      <c r="D80" s="676" t="s">
        <v>435</v>
      </c>
      <c r="E80" s="111" t="s">
        <v>347</v>
      </c>
      <c r="F80" s="107"/>
      <c r="G80" s="107"/>
      <c r="H80" s="107"/>
      <c r="I80" s="107"/>
      <c r="J80" s="109">
        <v>0.5</v>
      </c>
      <c r="K80" s="112"/>
      <c r="L80" s="135"/>
      <c r="M80" s="704" t="str">
        <f t="shared" ref="M80" si="0">IFERROR(INDEX(J80:J82,MATCH("○",K80:K82,0),1),"")</f>
        <v/>
      </c>
      <c r="N80" s="696"/>
      <c r="O80" s="696"/>
    </row>
    <row r="81" spans="2:15" ht="30" customHeight="1" outlineLevel="2">
      <c r="B81" s="705"/>
      <c r="C81" s="678"/>
      <c r="D81" s="676"/>
      <c r="E81" s="111" t="s">
        <v>348</v>
      </c>
      <c r="F81" s="107"/>
      <c r="G81" s="107"/>
      <c r="H81" s="107"/>
      <c r="I81" s="107"/>
      <c r="J81" s="109">
        <v>0.25</v>
      </c>
      <c r="K81" s="112"/>
      <c r="L81" s="135"/>
      <c r="M81" s="704"/>
      <c r="N81" s="696"/>
      <c r="O81" s="696"/>
    </row>
    <row r="82" spans="2:15" ht="30" customHeight="1" outlineLevel="2">
      <c r="B82" s="705"/>
      <c r="C82" s="678"/>
      <c r="D82" s="676"/>
      <c r="E82" s="111" t="s">
        <v>151</v>
      </c>
      <c r="F82" s="107"/>
      <c r="G82" s="107"/>
      <c r="H82" s="107"/>
      <c r="I82" s="107"/>
      <c r="J82" s="109">
        <v>0</v>
      </c>
      <c r="K82" s="112"/>
      <c r="L82" s="135"/>
      <c r="M82" s="704"/>
      <c r="N82" s="696"/>
      <c r="O82" s="696"/>
    </row>
    <row r="83" spans="2:15" ht="30" customHeight="1" outlineLevel="2">
      <c r="B83" s="705"/>
      <c r="C83" s="678"/>
      <c r="D83" s="677" t="s">
        <v>436</v>
      </c>
      <c r="E83" s="111" t="s">
        <v>349</v>
      </c>
      <c r="F83" s="107"/>
      <c r="G83" s="107"/>
      <c r="H83" s="107"/>
      <c r="I83" s="107"/>
      <c r="J83" s="109">
        <v>0.5</v>
      </c>
      <c r="K83" s="112"/>
      <c r="L83" s="135"/>
      <c r="M83" s="704" t="str">
        <f t="shared" ref="M83" si="1">IFERROR(INDEX(J83:J85,MATCH("○",K83:K85,0),1),"")</f>
        <v/>
      </c>
      <c r="N83" s="696"/>
      <c r="O83" s="696"/>
    </row>
    <row r="84" spans="2:15" ht="30" customHeight="1" outlineLevel="2">
      <c r="B84" s="705"/>
      <c r="C84" s="678"/>
      <c r="D84" s="677"/>
      <c r="E84" s="111" t="s">
        <v>350</v>
      </c>
      <c r="F84" s="107"/>
      <c r="G84" s="107"/>
      <c r="H84" s="107"/>
      <c r="I84" s="107"/>
      <c r="J84" s="109">
        <v>0.25</v>
      </c>
      <c r="K84" s="112"/>
      <c r="L84" s="135"/>
      <c r="M84" s="704"/>
      <c r="N84" s="696"/>
      <c r="O84" s="696"/>
    </row>
    <row r="85" spans="2:15" ht="30" customHeight="1" outlineLevel="2">
      <c r="B85" s="705"/>
      <c r="C85" s="678"/>
      <c r="D85" s="677"/>
      <c r="E85" s="111" t="s">
        <v>276</v>
      </c>
      <c r="F85" s="107"/>
      <c r="G85" s="107"/>
      <c r="H85" s="107"/>
      <c r="I85" s="107"/>
      <c r="J85" s="109">
        <v>0</v>
      </c>
      <c r="K85" s="112"/>
      <c r="L85" s="135"/>
      <c r="M85" s="704"/>
      <c r="N85" s="697"/>
      <c r="O85" s="697"/>
    </row>
    <row r="86" spans="2:15" ht="30" customHeight="1">
      <c r="N86" s="140">
        <f>SUM(N3:N85)</f>
        <v>0</v>
      </c>
    </row>
  </sheetData>
  <mergeCells count="77">
    <mergeCell ref="N77:N85"/>
    <mergeCell ref="C69:C76"/>
    <mergeCell ref="C77:C79"/>
    <mergeCell ref="C60:C68"/>
    <mergeCell ref="M80:M82"/>
    <mergeCell ref="M83:M85"/>
    <mergeCell ref="D75:D76"/>
    <mergeCell ref="M75:M76"/>
    <mergeCell ref="D77:D79"/>
    <mergeCell ref="M77:M79"/>
    <mergeCell ref="N64:N68"/>
    <mergeCell ref="N69:N76"/>
    <mergeCell ref="B2:D2"/>
    <mergeCell ref="E2:I2"/>
    <mergeCell ref="B3:B28"/>
    <mergeCell ref="C3:D8"/>
    <mergeCell ref="M3:M12"/>
    <mergeCell ref="O3:O28"/>
    <mergeCell ref="C13:D15"/>
    <mergeCell ref="M13:M15"/>
    <mergeCell ref="C16:D17"/>
    <mergeCell ref="M16:M17"/>
    <mergeCell ref="C18:D21"/>
    <mergeCell ref="M18:M21"/>
    <mergeCell ref="N18:N21"/>
    <mergeCell ref="C22:D28"/>
    <mergeCell ref="M22:M28"/>
    <mergeCell ref="N3:N17"/>
    <mergeCell ref="N22:N28"/>
    <mergeCell ref="N44:N59"/>
    <mergeCell ref="O44:O59"/>
    <mergeCell ref="D46:D49"/>
    <mergeCell ref="C50:D51"/>
    <mergeCell ref="M50:M51"/>
    <mergeCell ref="C52:C55"/>
    <mergeCell ref="B44:B59"/>
    <mergeCell ref="C44:C49"/>
    <mergeCell ref="D44:D45"/>
    <mergeCell ref="M44:M49"/>
    <mergeCell ref="B60:B76"/>
    <mergeCell ref="B77:B85"/>
    <mergeCell ref="D71:D72"/>
    <mergeCell ref="D60:D63"/>
    <mergeCell ref="M60:M63"/>
    <mergeCell ref="M71:M72"/>
    <mergeCell ref="D73:D74"/>
    <mergeCell ref="M73:M74"/>
    <mergeCell ref="D64:D68"/>
    <mergeCell ref="M64:M68"/>
    <mergeCell ref="D69:D70"/>
    <mergeCell ref="M69:M70"/>
    <mergeCell ref="M29:M33"/>
    <mergeCell ref="M34:M35"/>
    <mergeCell ref="M36:M38"/>
    <mergeCell ref="M39:M41"/>
    <mergeCell ref="M42:M43"/>
    <mergeCell ref="C29:D33"/>
    <mergeCell ref="C34:D35"/>
    <mergeCell ref="B29:B41"/>
    <mergeCell ref="C36:D38"/>
    <mergeCell ref="C39:D41"/>
    <mergeCell ref="O64:O76"/>
    <mergeCell ref="O77:O85"/>
    <mergeCell ref="N29:N41"/>
    <mergeCell ref="C80:C85"/>
    <mergeCell ref="D80:D82"/>
    <mergeCell ref="D83:D85"/>
    <mergeCell ref="N60:N63"/>
    <mergeCell ref="C58:D59"/>
    <mergeCell ref="M58:M59"/>
    <mergeCell ref="D52:D53"/>
    <mergeCell ref="M52:M53"/>
    <mergeCell ref="D54:D55"/>
    <mergeCell ref="M54:M55"/>
    <mergeCell ref="C56:D57"/>
    <mergeCell ref="M56:M57"/>
    <mergeCell ref="C42:D43"/>
  </mergeCells>
  <phoneticPr fontId="11"/>
  <pageMargins left="0.7" right="0.7" top="0.75" bottom="0.75" header="0.3" footer="0.3"/>
  <pageSetup paperSize="9" scale="36" orientation="portrait" r:id="rId1"/>
  <ignoredErrors>
    <ignoredError sqref="M77:M85 M70 M51 M29:M43 M4:M12 M76 M45:M49 M14:M15 M17:M28 M53 M55 M57 M59:M63 M72 M7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F0"/>
  </sheetPr>
  <dimension ref="B1:AR67"/>
  <sheetViews>
    <sheetView view="pageBreakPreview" topLeftCell="AG16" zoomScale="85" zoomScaleNormal="55" zoomScaleSheetLayoutView="85" workbookViewId="0">
      <selection activeCell="AQ30" sqref="AQ30"/>
    </sheetView>
  </sheetViews>
  <sheetFormatPr defaultRowHeight="14.25"/>
  <cols>
    <col min="1" max="2" width="9" style="35"/>
    <col min="3" max="3" width="9" style="35" customWidth="1"/>
    <col min="4" max="4" width="15.125" style="35" bestFit="1" customWidth="1"/>
    <col min="5" max="5" width="3.375" style="35" customWidth="1"/>
    <col min="6" max="6" width="15.875" style="35" bestFit="1" customWidth="1"/>
    <col min="7" max="7" width="3.5" style="35" bestFit="1" customWidth="1"/>
    <col min="8" max="8" width="8.375" style="35" customWidth="1"/>
    <col min="9" max="9" width="3.5" style="35" bestFit="1" customWidth="1"/>
    <col min="10" max="10" width="13.625" style="35" bestFit="1" customWidth="1"/>
    <col min="11" max="11" width="4.75" style="35" customWidth="1"/>
    <col min="12" max="12" width="12.5" style="35" bestFit="1" customWidth="1"/>
    <col min="13" max="13" width="2.5" style="35" customWidth="1"/>
    <col min="14" max="14" width="21.875" style="35" bestFit="1" customWidth="1"/>
    <col min="15" max="17" width="6.875" style="35" bestFit="1" customWidth="1"/>
    <col min="18" max="18" width="4.75" style="35" bestFit="1" customWidth="1"/>
    <col min="19" max="19" width="6.125" style="35" bestFit="1" customWidth="1"/>
    <col min="20" max="20" width="6.125" style="35" customWidth="1"/>
    <col min="21" max="21" width="8.375" style="35" customWidth="1"/>
    <col min="22" max="22" width="12.5" style="35" bestFit="1" customWidth="1"/>
    <col min="23" max="24" width="8.375" style="35" customWidth="1"/>
    <col min="25" max="25" width="4.75" style="35" customWidth="1"/>
    <col min="26" max="26" width="9.625" style="35" bestFit="1" customWidth="1"/>
    <col min="27" max="27" width="3.625" style="35" customWidth="1"/>
    <col min="28" max="28" width="11" style="35" customWidth="1"/>
    <col min="29" max="29" width="3.875" style="35" customWidth="1"/>
    <col min="30" max="30" width="13.125" style="35" bestFit="1" customWidth="1"/>
    <col min="31" max="31" width="2.625" style="35" customWidth="1"/>
    <col min="32" max="32" width="22.5" style="35" bestFit="1" customWidth="1"/>
    <col min="33" max="33" width="22.5" style="35" customWidth="1"/>
    <col min="34" max="34" width="3.125" style="35" customWidth="1"/>
    <col min="35" max="35" width="22.5" style="35" customWidth="1"/>
    <col min="36" max="36" width="5.25" style="35" customWidth="1"/>
    <col min="37" max="37" width="74.375" style="35" bestFit="1" customWidth="1"/>
    <col min="38" max="38" width="5.75" style="35" customWidth="1"/>
    <col min="39" max="39" width="3.125" style="35" customWidth="1"/>
    <col min="40" max="40" width="24" style="35" bestFit="1" customWidth="1"/>
    <col min="41" max="41" width="9" style="35"/>
    <col min="42" max="42" width="37.25" style="35" bestFit="1" customWidth="1"/>
    <col min="43" max="43" width="38.75" style="35" bestFit="1" customWidth="1"/>
    <col min="44" max="16384" width="9" style="35"/>
  </cols>
  <sheetData>
    <row r="1" spans="2:43">
      <c r="B1" s="35" t="s">
        <v>446</v>
      </c>
      <c r="AM1" s="35" t="s">
        <v>457</v>
      </c>
    </row>
    <row r="2" spans="2:43">
      <c r="B2" s="45" t="s">
        <v>269</v>
      </c>
      <c r="D2" s="35" t="s">
        <v>273</v>
      </c>
      <c r="J2" s="36" t="s">
        <v>230</v>
      </c>
      <c r="K2" s="65"/>
      <c r="L2" s="36" t="s">
        <v>231</v>
      </c>
      <c r="X2" s="36" t="s">
        <v>157</v>
      </c>
      <c r="Z2" s="35" t="s">
        <v>132</v>
      </c>
      <c r="AB2" s="35" t="s">
        <v>145</v>
      </c>
      <c r="AD2" s="35" t="s">
        <v>133</v>
      </c>
      <c r="AF2" s="35" t="s">
        <v>139</v>
      </c>
      <c r="AI2" s="35" t="s">
        <v>134</v>
      </c>
      <c r="AK2" s="35" t="s">
        <v>153</v>
      </c>
      <c r="AM2" s="35" t="s">
        <v>153</v>
      </c>
    </row>
    <row r="3" spans="2:43" ht="15.75">
      <c r="B3" s="55">
        <v>1</v>
      </c>
      <c r="D3" s="42">
        <f>DATE(YEAR(D30)+$B$3,MONTH(D30),DAY(D30))</f>
        <v>45383</v>
      </c>
      <c r="I3" s="35">
        <v>1</v>
      </c>
      <c r="J3" s="56">
        <f>DATE(YEAR($J$45)+B3,MONTH($J$45),DAY($J$45))</f>
        <v>41760</v>
      </c>
      <c r="K3" s="66"/>
      <c r="L3" s="56">
        <f>DATE(YEAR($L$45)+B3,MONTH($L$45),DAY($L$45))</f>
        <v>43586</v>
      </c>
      <c r="X3" s="36" t="s">
        <v>152</v>
      </c>
      <c r="Z3" s="36" t="s">
        <v>132</v>
      </c>
      <c r="AB3" s="36" t="s">
        <v>135</v>
      </c>
      <c r="AD3" s="36" t="s">
        <v>156</v>
      </c>
      <c r="AF3" s="36" t="s">
        <v>140</v>
      </c>
      <c r="AG3" s="36" t="s">
        <v>142</v>
      </c>
      <c r="AI3" s="36" t="s">
        <v>106</v>
      </c>
      <c r="AK3" s="36" t="s">
        <v>106</v>
      </c>
      <c r="AM3" s="36" t="s">
        <v>106</v>
      </c>
      <c r="AN3" s="36"/>
      <c r="AP3" s="172" t="s">
        <v>464</v>
      </c>
      <c r="AQ3" s="172" t="s">
        <v>465</v>
      </c>
    </row>
    <row r="4" spans="2:43" ht="15.75">
      <c r="D4" s="35" t="s">
        <v>274</v>
      </c>
      <c r="I4" s="35">
        <v>2</v>
      </c>
      <c r="J4" s="56">
        <f>DATE(YEAR($J$45)+1+B3,MONTH($J$45),DAY($J$45))</f>
        <v>42125</v>
      </c>
      <c r="K4" s="66"/>
      <c r="L4" s="56">
        <f>DATE(YEAR($L$45)+1+B3,MONTH($L$45),DAY($L$45))</f>
        <v>43952</v>
      </c>
      <c r="X4" s="36" t="s">
        <v>150</v>
      </c>
      <c r="Z4" s="36" t="s">
        <v>109</v>
      </c>
      <c r="AB4" s="173" t="s">
        <v>109</v>
      </c>
      <c r="AD4" s="36" t="s">
        <v>136</v>
      </c>
      <c r="AF4" s="36" t="s">
        <v>141</v>
      </c>
      <c r="AG4" s="36" t="s">
        <v>143</v>
      </c>
      <c r="AI4" s="36" t="s">
        <v>198</v>
      </c>
      <c r="AK4" s="36" t="s">
        <v>308</v>
      </c>
      <c r="AM4" s="36" t="s">
        <v>200</v>
      </c>
      <c r="AN4" s="36" t="s">
        <v>460</v>
      </c>
      <c r="AP4" s="172"/>
      <c r="AQ4" s="172" t="s">
        <v>466</v>
      </c>
    </row>
    <row r="5" spans="2:43" ht="15.75">
      <c r="D5" s="54">
        <f>DATE(YEAR(D3)-1,MONTH(D3),DAY(D3))</f>
        <v>45017</v>
      </c>
      <c r="I5" s="35">
        <v>3</v>
      </c>
      <c r="J5" s="56">
        <f>DATE(YEAR($J$45)+2+B3,MONTH($J$45),DAY($J$45))</f>
        <v>42491</v>
      </c>
      <c r="K5" s="66"/>
      <c r="L5" s="56">
        <f>DATE(YEAR($L$45)+2+B3,MONTH($L$45),DAY($L$45))</f>
        <v>44317</v>
      </c>
      <c r="X5" s="36" t="s">
        <v>151</v>
      </c>
      <c r="Z5" s="36" t="s">
        <v>129</v>
      </c>
      <c r="AB5" s="173" t="s">
        <v>129</v>
      </c>
      <c r="AD5" s="36" t="s">
        <v>137</v>
      </c>
      <c r="AF5" s="36" t="s">
        <v>144</v>
      </c>
      <c r="AG5" s="36" t="s">
        <v>314</v>
      </c>
      <c r="AI5" s="36" t="s">
        <v>191</v>
      </c>
      <c r="AK5" s="36" t="s">
        <v>311</v>
      </c>
      <c r="AM5" s="36" t="s">
        <v>201</v>
      </c>
      <c r="AN5" s="36" t="s">
        <v>461</v>
      </c>
      <c r="AP5" s="172"/>
      <c r="AQ5" s="172" t="s">
        <v>355</v>
      </c>
    </row>
    <row r="6" spans="2:43" ht="15.75">
      <c r="D6" s="35" t="s">
        <v>265</v>
      </c>
      <c r="I6" s="35">
        <v>4</v>
      </c>
      <c r="J6" s="56">
        <f>DATE(YEAR($J$45)+3+B3,MONTH($J$45),DAY($J$45))</f>
        <v>42856</v>
      </c>
      <c r="K6" s="66"/>
      <c r="L6" s="56">
        <f>DATE(YEAR($L$45)+3+B3,MONTH($L$45),DAY($L$45))</f>
        <v>44682</v>
      </c>
      <c r="Z6" s="36" t="s">
        <v>130</v>
      </c>
      <c r="AB6" s="173" t="s">
        <v>130</v>
      </c>
      <c r="AD6" s="36" t="s">
        <v>138</v>
      </c>
      <c r="AF6" s="36"/>
      <c r="AG6" s="36"/>
      <c r="AK6" s="36" t="s">
        <v>309</v>
      </c>
      <c r="AM6" s="36" t="s">
        <v>202</v>
      </c>
      <c r="AN6" s="36" t="s">
        <v>462</v>
      </c>
      <c r="AP6" s="172" t="s">
        <v>467</v>
      </c>
      <c r="AQ6" s="172" t="s">
        <v>468</v>
      </c>
    </row>
    <row r="7" spans="2:43" ht="15.75">
      <c r="D7" s="42">
        <f>DATE(YEAR(D32)+$B$3,MONTH(D32),DAY(D32))</f>
        <v>41730</v>
      </c>
      <c r="E7" s="58" t="s">
        <v>264</v>
      </c>
      <c r="F7" s="42">
        <f>DATE(YEAR(F32)+$B$3,MONTH(F32),DAY(F32))</f>
        <v>45382</v>
      </c>
      <c r="G7" s="44">
        <f>YEARFRAC(D7,F7)</f>
        <v>10</v>
      </c>
      <c r="I7" s="35">
        <v>5</v>
      </c>
      <c r="J7" s="56">
        <f>DATE(YEAR($J$45)+4+B3,MONTH($J$45),DAY($J$45))</f>
        <v>43221</v>
      </c>
      <c r="K7" s="66"/>
      <c r="L7" s="56">
        <f>DATE(YEAR($L$45)+4+B3,MONTH($L$45),DAY($L$45))</f>
        <v>45047</v>
      </c>
      <c r="Z7" s="36" t="s">
        <v>119</v>
      </c>
      <c r="AB7" s="173" t="s">
        <v>119</v>
      </c>
      <c r="AI7" s="35" t="s">
        <v>147</v>
      </c>
      <c r="AP7" s="172"/>
      <c r="AQ7" s="172" t="s">
        <v>355</v>
      </c>
    </row>
    <row r="8" spans="2:43" ht="15.75">
      <c r="D8" s="35" t="s">
        <v>266</v>
      </c>
      <c r="I8" s="35">
        <v>6</v>
      </c>
      <c r="J8" s="56">
        <f>DATE(YEAR($J$45)+5+B3,MONTH($J$45),DAY($J$45))</f>
        <v>43586</v>
      </c>
      <c r="K8" s="66"/>
      <c r="L8" s="43"/>
      <c r="X8" s="36" t="s">
        <v>195</v>
      </c>
      <c r="Z8" s="36" t="s">
        <v>110</v>
      </c>
      <c r="AB8" s="173" t="s">
        <v>110</v>
      </c>
      <c r="AI8" s="36" t="s">
        <v>106</v>
      </c>
      <c r="AK8" s="35" t="s">
        <v>154</v>
      </c>
      <c r="AM8" s="35" t="s">
        <v>154</v>
      </c>
      <c r="AP8" s="172" t="s">
        <v>469</v>
      </c>
      <c r="AQ8" s="172" t="s">
        <v>470</v>
      </c>
    </row>
    <row r="9" spans="2:43" ht="15.75">
      <c r="D9" s="42">
        <f>DATE(YEAR(D34)+$B$3,MONTH(D34),DAY(D34))</f>
        <v>43556</v>
      </c>
      <c r="E9" s="58" t="s">
        <v>225</v>
      </c>
      <c r="F9" s="42">
        <f>DATE(YEAR(F34)+$B$3,MONTH(F34),DAY(F34))</f>
        <v>45382</v>
      </c>
      <c r="G9" s="43">
        <f>YEARFRAC(D9,F9)</f>
        <v>5</v>
      </c>
      <c r="I9" s="35">
        <v>7</v>
      </c>
      <c r="J9" s="56">
        <f>DATE(YEAR($J$45)+6+B3,MONTH($J$45),DAY($J$45))</f>
        <v>43952</v>
      </c>
      <c r="K9" s="66"/>
      <c r="L9" s="43"/>
      <c r="X9" s="36" t="s">
        <v>195</v>
      </c>
      <c r="Z9" s="36" t="s">
        <v>112</v>
      </c>
      <c r="AB9" s="173" t="s">
        <v>112</v>
      </c>
      <c r="AI9" s="36" t="s">
        <v>149</v>
      </c>
      <c r="AK9" s="36" t="s">
        <v>106</v>
      </c>
      <c r="AM9" s="36" t="s">
        <v>106</v>
      </c>
      <c r="AN9" s="36"/>
      <c r="AP9" s="172"/>
      <c r="AQ9" s="172" t="s">
        <v>471</v>
      </c>
    </row>
    <row r="10" spans="2:43" ht="15.75">
      <c r="D10" s="35" t="s">
        <v>268</v>
      </c>
      <c r="I10" s="35">
        <v>8</v>
      </c>
      <c r="J10" s="56">
        <f>DATE(YEAR($J$45)+7+B3,MONTH($J$45),DAY($J$45))</f>
        <v>44317</v>
      </c>
      <c r="K10" s="66"/>
      <c r="L10" s="43"/>
      <c r="X10" s="36" t="s">
        <v>196</v>
      </c>
      <c r="Z10" s="36" t="s">
        <v>6</v>
      </c>
      <c r="AB10" s="173" t="s">
        <v>6</v>
      </c>
      <c r="AI10" s="36" t="s">
        <v>148</v>
      </c>
      <c r="AK10" s="36" t="s">
        <v>205</v>
      </c>
      <c r="AM10" s="36" t="s">
        <v>335</v>
      </c>
      <c r="AN10" s="36" t="s">
        <v>565</v>
      </c>
      <c r="AP10" s="172" t="s">
        <v>472</v>
      </c>
      <c r="AQ10" s="172" t="s">
        <v>470</v>
      </c>
    </row>
    <row r="11" spans="2:43" ht="15.75">
      <c r="D11" s="42">
        <f>DATE(YEAR(D36)+$B$3,MONTH(D36),DAY(D36))</f>
        <v>44287</v>
      </c>
      <c r="E11" s="58" t="s">
        <v>225</v>
      </c>
      <c r="F11" s="42">
        <f>DATE(YEAR(F36)+$B$3,MONTH(F36),DAY(F36))</f>
        <v>45382</v>
      </c>
      <c r="G11" s="43">
        <f>YEARFRAC(D11,F11)</f>
        <v>3</v>
      </c>
      <c r="I11" s="35">
        <v>9</v>
      </c>
      <c r="J11" s="56">
        <f>DATE(YEAR($J$45)+8+B3,MONTH($J$45),DAY($J$45))</f>
        <v>44682</v>
      </c>
      <c r="K11" s="66"/>
      <c r="L11" s="43"/>
      <c r="Z11" s="36" t="s">
        <v>122</v>
      </c>
      <c r="AB11" s="173" t="s">
        <v>122</v>
      </c>
      <c r="AK11" s="36" t="s">
        <v>206</v>
      </c>
      <c r="AM11" s="36" t="s">
        <v>336</v>
      </c>
      <c r="AN11" s="36" t="s">
        <v>566</v>
      </c>
      <c r="AP11" s="172"/>
      <c r="AQ11" s="172" t="s">
        <v>471</v>
      </c>
    </row>
    <row r="12" spans="2:43" ht="15.75">
      <c r="D12" s="35" t="s">
        <v>267</v>
      </c>
      <c r="I12" s="35">
        <v>10</v>
      </c>
      <c r="J12" s="56">
        <f>DATE(YEAR($J$45)+9+B3,MONTH($J$45),DAY($J$45))</f>
        <v>45047</v>
      </c>
      <c r="K12" s="66"/>
      <c r="L12" s="43"/>
      <c r="X12" s="36" t="s">
        <v>199</v>
      </c>
      <c r="Z12" s="36" t="s">
        <v>115</v>
      </c>
      <c r="AB12" s="173" t="s">
        <v>115</v>
      </c>
      <c r="AK12" s="36" t="s">
        <v>207</v>
      </c>
      <c r="AM12" s="36" t="s">
        <v>458</v>
      </c>
      <c r="AN12" s="36" t="s">
        <v>567</v>
      </c>
      <c r="AP12" s="172" t="s">
        <v>473</v>
      </c>
      <c r="AQ12" s="172" t="s">
        <v>474</v>
      </c>
    </row>
    <row r="13" spans="2:43" ht="15.75">
      <c r="D13" s="42">
        <f>DATE(YEAR(D38)+$B$3,MONTH(D38),DAY(D38))</f>
        <v>44562</v>
      </c>
      <c r="E13" s="58" t="s">
        <v>264</v>
      </c>
      <c r="F13" s="42">
        <f>DATE(YEAR(F38)+$B$3,MONTH(F38),DAY(F38))</f>
        <v>45291</v>
      </c>
      <c r="G13" s="43">
        <f>YEARFRAC(D13,F13)</f>
        <v>2</v>
      </c>
      <c r="J13" s="68"/>
      <c r="K13" s="68"/>
      <c r="L13" s="37"/>
      <c r="X13" s="36" t="s">
        <v>200</v>
      </c>
      <c r="Z13" s="36" t="s">
        <v>117</v>
      </c>
      <c r="AB13" s="173" t="s">
        <v>117</v>
      </c>
      <c r="AP13" s="172"/>
      <c r="AQ13" s="172" t="s">
        <v>354</v>
      </c>
    </row>
    <row r="14" spans="2:43" ht="15.75">
      <c r="D14" s="37" t="s">
        <v>351</v>
      </c>
      <c r="E14" s="37"/>
      <c r="F14" s="37"/>
      <c r="I14" s="60" t="s">
        <v>451</v>
      </c>
      <c r="J14" s="47" t="s">
        <v>441</v>
      </c>
      <c r="K14" s="47"/>
      <c r="L14" s="47"/>
      <c r="M14" s="47"/>
      <c r="N14" s="47"/>
      <c r="O14" s="47"/>
      <c r="P14" s="47"/>
      <c r="Q14" s="47"/>
      <c r="R14" s="47"/>
      <c r="S14" s="47"/>
      <c r="T14" s="48"/>
      <c r="V14" s="36" t="s">
        <v>232</v>
      </c>
      <c r="X14" s="36" t="s">
        <v>201</v>
      </c>
      <c r="Z14" s="36" t="s">
        <v>121</v>
      </c>
      <c r="AB14" s="173" t="s">
        <v>121</v>
      </c>
      <c r="AK14" s="35" t="s">
        <v>155</v>
      </c>
      <c r="AM14" s="35" t="s">
        <v>155</v>
      </c>
      <c r="AP14" s="172"/>
      <c r="AQ14" s="172" t="s">
        <v>475</v>
      </c>
    </row>
    <row r="15" spans="2:43" ht="15.75">
      <c r="D15" s="42">
        <f>DATE(YEAR(D40)+$B$3,MONTH(D40),DAY(D40))</f>
        <v>44287</v>
      </c>
      <c r="E15" s="43" t="s">
        <v>353</v>
      </c>
      <c r="F15" s="42">
        <f>DATE(YEAR(F40)+$B$3,MONTH(F40),DAY(F40))</f>
        <v>45382</v>
      </c>
      <c r="G15" s="43">
        <f>YEARFRAC(D15,F15)</f>
        <v>3</v>
      </c>
      <c r="I15" s="49"/>
      <c r="J15" s="36" t="s">
        <v>450</v>
      </c>
      <c r="K15" s="36" t="s">
        <v>448</v>
      </c>
      <c r="L15" s="37"/>
      <c r="M15" s="50"/>
      <c r="N15" s="36" t="s">
        <v>447</v>
      </c>
      <c r="O15" s="63">
        <f>D18</f>
        <v>44287</v>
      </c>
      <c r="P15" s="63">
        <f>D20</f>
        <v>44652</v>
      </c>
      <c r="Q15" s="63">
        <f>D22</f>
        <v>45017</v>
      </c>
      <c r="R15" s="63" t="s">
        <v>442</v>
      </c>
      <c r="S15" s="36" t="s">
        <v>438</v>
      </c>
      <c r="T15" s="50"/>
      <c r="U15" s="35">
        <v>1</v>
      </c>
      <c r="V15" s="41">
        <f>D13</f>
        <v>44562</v>
      </c>
      <c r="Z15" s="36" t="s">
        <v>126</v>
      </c>
      <c r="AB15" s="173" t="s">
        <v>126</v>
      </c>
      <c r="AK15" s="36" t="s">
        <v>106</v>
      </c>
      <c r="AM15" s="36" t="s">
        <v>106</v>
      </c>
      <c r="AN15" s="36"/>
      <c r="AP15" s="172"/>
      <c r="AQ15" s="172" t="s">
        <v>476</v>
      </c>
    </row>
    <row r="16" spans="2:43" ht="15.75">
      <c r="D16" s="37" t="s">
        <v>352</v>
      </c>
      <c r="E16" s="37"/>
      <c r="F16" s="37"/>
      <c r="I16" s="49"/>
      <c r="J16" s="304">
        <f>事前登録票!B101</f>
        <v>0</v>
      </c>
      <c r="K16" s="62">
        <f>IF(AND(J16&gt;=リスト!D$19,J16&lt;=リスト!F$19),1,IF(AND(J16&gt;=リスト!D$21,J16&lt;=リスト!F$21),2,IF(AND(J16&gt;=リスト!D$23,J16&lt;=リスト!F$23),4,0)))</f>
        <v>0</v>
      </c>
      <c r="L16" s="37"/>
      <c r="M16" s="50"/>
      <c r="N16" s="36" t="s">
        <v>404</v>
      </c>
      <c r="O16" s="36">
        <v>1</v>
      </c>
      <c r="P16" s="36">
        <v>2</v>
      </c>
      <c r="Q16" s="36">
        <v>4</v>
      </c>
      <c r="R16" s="36">
        <f>SUM(O16:Q16)</f>
        <v>7</v>
      </c>
      <c r="S16" s="64">
        <v>1</v>
      </c>
      <c r="T16" s="69"/>
      <c r="U16" s="35">
        <v>2</v>
      </c>
      <c r="V16" s="41">
        <f>F13</f>
        <v>45291</v>
      </c>
      <c r="X16" s="36" t="s">
        <v>199</v>
      </c>
      <c r="Z16" s="36" t="s">
        <v>123</v>
      </c>
      <c r="AB16" s="173" t="s">
        <v>123</v>
      </c>
      <c r="AK16" s="36" t="s">
        <v>312</v>
      </c>
      <c r="AM16" s="36" t="s">
        <v>200</v>
      </c>
      <c r="AN16" s="36" t="s">
        <v>568</v>
      </c>
      <c r="AP16" s="172" t="s">
        <v>477</v>
      </c>
      <c r="AQ16" s="172" t="s">
        <v>478</v>
      </c>
    </row>
    <row r="17" spans="3:43" ht="15.75">
      <c r="D17" s="42">
        <f>DATE(YEAR(D42)+$B$3,MONTH(D42),DAY(D42))</f>
        <v>43556</v>
      </c>
      <c r="E17" s="43" t="s">
        <v>353</v>
      </c>
      <c r="F17" s="42">
        <f>DATE(YEAR(F42)+$B$3,MONTH(F42),DAY(F42))</f>
        <v>44286</v>
      </c>
      <c r="G17" s="43">
        <f>YEARFRAC(D17,F17)</f>
        <v>2</v>
      </c>
      <c r="I17" s="49"/>
      <c r="J17" s="304">
        <f>事前登録票!B102</f>
        <v>0</v>
      </c>
      <c r="K17" s="62">
        <f>IF(AND(J17&gt;=リスト!D$19,J17&lt;=リスト!F$19),1,IF(AND(J17&gt;=リスト!D$21,J17&lt;=リスト!F$21),2,IF(AND(J17&gt;=リスト!D$23,J17&lt;=リスト!F$23),4,0)))</f>
        <v>0</v>
      </c>
      <c r="L17" s="37"/>
      <c r="M17" s="50"/>
      <c r="N17" s="36" t="s">
        <v>405</v>
      </c>
      <c r="O17" s="36">
        <v>0</v>
      </c>
      <c r="P17" s="36">
        <v>2</v>
      </c>
      <c r="Q17" s="36">
        <v>4</v>
      </c>
      <c r="R17" s="36">
        <f t="shared" ref="R17:R22" si="0">SUM(O17:Q17)</f>
        <v>6</v>
      </c>
      <c r="S17" s="64">
        <v>0.75</v>
      </c>
      <c r="T17" s="69"/>
      <c r="X17" s="36" t="s">
        <v>200</v>
      </c>
      <c r="Z17" s="36" t="s">
        <v>124</v>
      </c>
      <c r="AB17" s="173" t="s">
        <v>124</v>
      </c>
      <c r="AK17" s="36" t="s">
        <v>250</v>
      </c>
      <c r="AM17" s="36" t="s">
        <v>201</v>
      </c>
      <c r="AN17" s="36" t="s">
        <v>569</v>
      </c>
      <c r="AP17" s="172"/>
      <c r="AQ17" s="172" t="s">
        <v>355</v>
      </c>
    </row>
    <row r="18" spans="3:43" ht="15.75">
      <c r="D18" s="59">
        <f>DATE(YEAR($D$44)+$B$3,MONTH($D$44),DAY($D$44))</f>
        <v>44287</v>
      </c>
      <c r="E18" s="37"/>
      <c r="F18" s="37"/>
      <c r="I18" s="49"/>
      <c r="J18" s="304">
        <f>事前登録票!B103</f>
        <v>0</v>
      </c>
      <c r="K18" s="62">
        <f>IF(AND(J18&gt;=リスト!D19,J18&lt;=リスト!F19),1,IF(AND(J18&gt;=リスト!D21,J18&lt;=リスト!F21),2,IF(AND(J18&gt;=リスト!D23,J18&lt;=リスト!F23),4,0)))</f>
        <v>0</v>
      </c>
      <c r="L18" s="37"/>
      <c r="M18" s="50"/>
      <c r="N18" s="36" t="s">
        <v>406</v>
      </c>
      <c r="O18" s="36">
        <v>1</v>
      </c>
      <c r="P18" s="36">
        <v>2</v>
      </c>
      <c r="Q18" s="36">
        <v>0</v>
      </c>
      <c r="R18" s="36">
        <f t="shared" si="0"/>
        <v>3</v>
      </c>
      <c r="S18" s="64">
        <v>0.5</v>
      </c>
      <c r="T18" s="69"/>
      <c r="X18" s="36" t="s">
        <v>201</v>
      </c>
      <c r="Z18" s="36" t="s">
        <v>125</v>
      </c>
      <c r="AB18" s="173" t="s">
        <v>125</v>
      </c>
      <c r="AP18" s="172" t="s">
        <v>479</v>
      </c>
      <c r="AQ18" s="172" t="s">
        <v>480</v>
      </c>
    </row>
    <row r="19" spans="3:43" ht="15.75">
      <c r="D19" s="42">
        <f t="shared" ref="D19" si="1">DATE(YEAR(D44)+$B$3,MONTH(D44),DAY(D44))</f>
        <v>44287</v>
      </c>
      <c r="E19" s="43" t="s">
        <v>353</v>
      </c>
      <c r="F19" s="42">
        <f t="shared" ref="F19" si="2">DATE(YEAR(F44)+$B$3,MONTH(F44),DAY(F44))</f>
        <v>44651</v>
      </c>
      <c r="G19" s="43">
        <f>YEARFRAC(D19,F19)</f>
        <v>1</v>
      </c>
      <c r="I19" s="49"/>
      <c r="J19" s="36" t="s">
        <v>449</v>
      </c>
      <c r="K19" s="62">
        <f>SUM(K16:K18)</f>
        <v>0</v>
      </c>
      <c r="L19" s="37"/>
      <c r="M19" s="50"/>
      <c r="N19" s="36" t="s">
        <v>406</v>
      </c>
      <c r="O19" s="36">
        <v>1</v>
      </c>
      <c r="P19" s="36">
        <v>0</v>
      </c>
      <c r="Q19" s="36">
        <v>4</v>
      </c>
      <c r="R19" s="36">
        <f t="shared" si="0"/>
        <v>5</v>
      </c>
      <c r="S19" s="64">
        <v>0.5</v>
      </c>
      <c r="T19" s="69"/>
      <c r="X19" s="36" t="s">
        <v>202</v>
      </c>
      <c r="Z19" s="36" t="s">
        <v>127</v>
      </c>
      <c r="AB19" s="173" t="s">
        <v>127</v>
      </c>
      <c r="AK19" s="35" t="s">
        <v>158</v>
      </c>
      <c r="AM19" s="35" t="s">
        <v>158</v>
      </c>
      <c r="AP19" s="172"/>
      <c r="AQ19" s="172" t="s">
        <v>356</v>
      </c>
    </row>
    <row r="20" spans="3:43" ht="15.75">
      <c r="D20" s="59">
        <f>DATE(YEAR($D$46)+$B$3,MONTH($D$46),DAY($D$46))</f>
        <v>44652</v>
      </c>
      <c r="E20" s="37"/>
      <c r="F20" s="37"/>
      <c r="I20" s="49"/>
      <c r="J20" s="37"/>
      <c r="K20" s="37"/>
      <c r="L20" s="37"/>
      <c r="M20" s="50"/>
      <c r="N20" s="36" t="s">
        <v>407</v>
      </c>
      <c r="O20" s="36">
        <v>0</v>
      </c>
      <c r="P20" s="36">
        <v>0</v>
      </c>
      <c r="Q20" s="36">
        <v>4</v>
      </c>
      <c r="R20" s="36">
        <f t="shared" si="0"/>
        <v>4</v>
      </c>
      <c r="S20" s="64">
        <v>0.25</v>
      </c>
      <c r="T20" s="69"/>
      <c r="V20" s="36" t="s">
        <v>243</v>
      </c>
      <c r="Z20" s="36" t="s">
        <v>128</v>
      </c>
      <c r="AB20" s="173" t="s">
        <v>128</v>
      </c>
      <c r="AK20" s="36" t="s">
        <v>106</v>
      </c>
      <c r="AM20" s="36" t="s">
        <v>106</v>
      </c>
      <c r="AN20" s="36"/>
      <c r="AP20" s="172"/>
      <c r="AQ20" s="172" t="s">
        <v>481</v>
      </c>
    </row>
    <row r="21" spans="3:43" ht="15.75">
      <c r="D21" s="42">
        <f>DATE(YEAR(D46)+$B$3,MONTH(D46),DAY(D46))</f>
        <v>44652</v>
      </c>
      <c r="E21" s="43" t="s">
        <v>353</v>
      </c>
      <c r="F21" s="42">
        <f t="shared" ref="F21" si="3">DATE(YEAR(F46)+$B$3,MONTH(F46),DAY(F46))</f>
        <v>45016</v>
      </c>
      <c r="G21" s="43">
        <f>YEARFRAC(D21,F21)</f>
        <v>1</v>
      </c>
      <c r="I21" s="49"/>
      <c r="J21" s="37"/>
      <c r="K21" s="37"/>
      <c r="L21" s="37"/>
      <c r="M21" s="50"/>
      <c r="N21" s="36" t="s">
        <v>407</v>
      </c>
      <c r="O21" s="36">
        <v>0</v>
      </c>
      <c r="P21" s="36">
        <v>2</v>
      </c>
      <c r="Q21" s="36">
        <v>0</v>
      </c>
      <c r="R21" s="36">
        <f t="shared" si="0"/>
        <v>2</v>
      </c>
      <c r="S21" s="64">
        <v>0.25</v>
      </c>
      <c r="T21" s="50"/>
      <c r="V21" s="36" t="s">
        <v>233</v>
      </c>
      <c r="Z21" s="36" t="s">
        <v>131</v>
      </c>
      <c r="AB21" s="173" t="s">
        <v>131</v>
      </c>
      <c r="AK21" s="36" t="s">
        <v>310</v>
      </c>
      <c r="AM21" s="36" t="s">
        <v>335</v>
      </c>
      <c r="AN21" s="36" t="s">
        <v>570</v>
      </c>
      <c r="AP21" s="172"/>
      <c r="AQ21" s="172" t="s">
        <v>482</v>
      </c>
    </row>
    <row r="22" spans="3:43" ht="15.75">
      <c r="D22" s="59">
        <f>DATE(YEAR($D$48)+$B$3,MONTH($D$48),DAY($D$48))</f>
        <v>45017</v>
      </c>
      <c r="E22" s="37"/>
      <c r="F22" s="37"/>
      <c r="I22" s="49"/>
      <c r="J22" s="37"/>
      <c r="K22" s="37"/>
      <c r="L22" s="37"/>
      <c r="M22" s="37"/>
      <c r="N22" s="36" t="s">
        <v>407</v>
      </c>
      <c r="O22" s="36">
        <v>1</v>
      </c>
      <c r="P22" s="36">
        <v>0</v>
      </c>
      <c r="Q22" s="36">
        <v>0</v>
      </c>
      <c r="R22" s="36">
        <f t="shared" si="0"/>
        <v>1</v>
      </c>
      <c r="S22" s="64">
        <v>0.25</v>
      </c>
      <c r="T22" s="50"/>
      <c r="V22" s="36" t="s">
        <v>234</v>
      </c>
      <c r="X22" s="36" t="s">
        <v>199</v>
      </c>
      <c r="Z22" s="36" t="s">
        <v>113</v>
      </c>
      <c r="AB22" s="173" t="s">
        <v>113</v>
      </c>
      <c r="AK22" s="36" t="s">
        <v>251</v>
      </c>
      <c r="AM22" s="36" t="s">
        <v>336</v>
      </c>
      <c r="AN22" s="36" t="s">
        <v>571</v>
      </c>
      <c r="AP22" s="172" t="s">
        <v>483</v>
      </c>
      <c r="AQ22" s="172" t="s">
        <v>484</v>
      </c>
    </row>
    <row r="23" spans="3:43" ht="15.75">
      <c r="D23" s="42">
        <f t="shared" ref="D23" si="4">DATE(YEAR(D48)+$B$3,MONTH(D48),DAY(D48))</f>
        <v>45017</v>
      </c>
      <c r="E23" s="43" t="s">
        <v>353</v>
      </c>
      <c r="F23" s="42">
        <f t="shared" ref="F23" si="5">DATE(YEAR(F48)+$B$3,MONTH(F48),DAY(F48))</f>
        <v>45382</v>
      </c>
      <c r="G23" s="43">
        <f>YEARFRAC(D23,F23)</f>
        <v>1</v>
      </c>
      <c r="I23" s="49"/>
      <c r="J23" s="37"/>
      <c r="K23" s="37"/>
      <c r="L23" s="37"/>
      <c r="M23" s="37"/>
      <c r="N23" s="36" t="s">
        <v>276</v>
      </c>
      <c r="O23" s="36">
        <v>0</v>
      </c>
      <c r="P23" s="36">
        <v>0</v>
      </c>
      <c r="Q23" s="36">
        <v>0</v>
      </c>
      <c r="R23" s="36">
        <f>SUM(O23:Q23)</f>
        <v>0</v>
      </c>
      <c r="S23" s="36">
        <v>0</v>
      </c>
      <c r="T23" s="50"/>
      <c r="V23" s="36" t="s">
        <v>235</v>
      </c>
      <c r="X23" s="36" t="s">
        <v>200</v>
      </c>
      <c r="Z23" s="36" t="s">
        <v>114</v>
      </c>
      <c r="AB23" s="173" t="s">
        <v>114</v>
      </c>
      <c r="AK23" s="36" t="s">
        <v>313</v>
      </c>
      <c r="AM23" s="36" t="s">
        <v>202</v>
      </c>
      <c r="AN23" s="36" t="s">
        <v>572</v>
      </c>
      <c r="AP23" s="172"/>
      <c r="AQ23" s="172" t="s">
        <v>485</v>
      </c>
    </row>
    <row r="24" spans="3:43" ht="15.75">
      <c r="I24" s="49"/>
      <c r="J24" s="37"/>
      <c r="K24" s="37"/>
      <c r="L24" s="37"/>
      <c r="M24" s="37"/>
      <c r="N24" s="37"/>
      <c r="O24" s="37"/>
      <c r="P24" s="37"/>
      <c r="Q24" s="37"/>
      <c r="R24" s="37"/>
      <c r="S24" s="37"/>
      <c r="T24" s="50"/>
      <c r="V24" s="36" t="s">
        <v>236</v>
      </c>
      <c r="X24" s="36" t="s">
        <v>201</v>
      </c>
      <c r="Z24" s="36" t="s">
        <v>116</v>
      </c>
      <c r="AB24" s="173" t="s">
        <v>116</v>
      </c>
      <c r="AK24" s="36" t="s">
        <v>252</v>
      </c>
      <c r="AM24" s="36" t="s">
        <v>459</v>
      </c>
      <c r="AN24" s="36" t="s">
        <v>573</v>
      </c>
      <c r="AP24" s="172"/>
      <c r="AQ24" s="172" t="s">
        <v>486</v>
      </c>
    </row>
    <row r="25" spans="3:43" ht="15.75">
      <c r="I25" s="49"/>
      <c r="J25" s="37"/>
      <c r="K25" s="37"/>
      <c r="L25" s="37"/>
      <c r="M25" s="37"/>
      <c r="N25" s="37"/>
      <c r="O25" s="37"/>
      <c r="P25" s="37"/>
      <c r="Q25" s="37"/>
      <c r="R25" s="335" t="str">
        <f>INDEX(N16:N23,MATCH(K19,R16:R23,0))</f>
        <v>なし</v>
      </c>
      <c r="S25" s="37"/>
      <c r="T25" s="50"/>
      <c r="V25" s="36" t="s">
        <v>237</v>
      </c>
      <c r="X25" s="36" t="s">
        <v>202</v>
      </c>
      <c r="Z25" s="36" t="s">
        <v>118</v>
      </c>
      <c r="AB25" s="173" t="s">
        <v>118</v>
      </c>
      <c r="AP25" s="172"/>
      <c r="AQ25" s="172" t="s">
        <v>482</v>
      </c>
    </row>
    <row r="26" spans="3:43" ht="15.75">
      <c r="C26" s="46"/>
      <c r="D26" s="47" t="s">
        <v>275</v>
      </c>
      <c r="E26" s="47"/>
      <c r="F26" s="47"/>
      <c r="G26" s="48"/>
      <c r="I26" s="49"/>
      <c r="J26" s="37"/>
      <c r="K26" s="37"/>
      <c r="L26" s="37"/>
      <c r="M26" s="37"/>
      <c r="N26" s="37"/>
      <c r="O26" s="37"/>
      <c r="P26" s="37"/>
      <c r="Q26" s="37"/>
      <c r="R26" s="37"/>
      <c r="T26" s="50"/>
      <c r="V26" s="36" t="s">
        <v>238</v>
      </c>
      <c r="X26" s="36" t="s">
        <v>203</v>
      </c>
      <c r="Z26" s="36" t="s">
        <v>120</v>
      </c>
      <c r="AB26" s="173" t="s">
        <v>120</v>
      </c>
      <c r="AK26" s="35" t="s">
        <v>159</v>
      </c>
      <c r="AM26" s="35" t="s">
        <v>159</v>
      </c>
      <c r="AP26" s="172" t="s">
        <v>487</v>
      </c>
      <c r="AQ26" s="172" t="s">
        <v>488</v>
      </c>
    </row>
    <row r="27" spans="3:43" ht="15.75">
      <c r="C27" s="49"/>
      <c r="D27" s="37"/>
      <c r="E27" s="37"/>
      <c r="F27" s="37"/>
      <c r="G27" s="50"/>
      <c r="I27" s="51"/>
      <c r="J27" s="52"/>
      <c r="K27" s="52"/>
      <c r="L27" s="52"/>
      <c r="M27" s="52"/>
      <c r="N27" s="52"/>
      <c r="O27" s="52"/>
      <c r="P27" s="52"/>
      <c r="Q27" s="52"/>
      <c r="R27" s="52"/>
      <c r="S27" s="52"/>
      <c r="T27" s="53"/>
      <c r="V27" s="36" t="s">
        <v>111</v>
      </c>
      <c r="AB27" s="36" t="s">
        <v>146</v>
      </c>
      <c r="AK27" s="36" t="s">
        <v>106</v>
      </c>
      <c r="AM27" s="36" t="s">
        <v>106</v>
      </c>
      <c r="AN27" s="36"/>
      <c r="AP27" s="172"/>
      <c r="AQ27" s="172" t="s">
        <v>489</v>
      </c>
    </row>
    <row r="28" spans="3:43" ht="15.75">
      <c r="C28" s="49"/>
      <c r="D28" s="37" t="s">
        <v>270</v>
      </c>
      <c r="E28" s="37"/>
      <c r="F28" s="37"/>
      <c r="G28" s="50"/>
      <c r="N28" s="37"/>
      <c r="O28" s="37"/>
      <c r="P28" s="37"/>
      <c r="V28" s="36" t="s">
        <v>239</v>
      </c>
      <c r="X28" s="98" t="s">
        <v>453</v>
      </c>
      <c r="AK28" s="36" t="s">
        <v>253</v>
      </c>
      <c r="AM28" s="36" t="s">
        <v>335</v>
      </c>
      <c r="AN28" s="36" t="s">
        <v>574</v>
      </c>
      <c r="AP28" s="172"/>
      <c r="AQ28" s="172" t="s">
        <v>482</v>
      </c>
    </row>
    <row r="29" spans="3:43" ht="15.75">
      <c r="C29" s="49"/>
      <c r="D29" s="37" t="s">
        <v>273</v>
      </c>
      <c r="E29" s="37"/>
      <c r="F29" s="37"/>
      <c r="G29" s="50"/>
      <c r="I29" s="46"/>
      <c r="J29" s="47" t="s">
        <v>275</v>
      </c>
      <c r="K29" s="47"/>
      <c r="L29" s="47"/>
      <c r="M29" s="48"/>
      <c r="N29" s="37"/>
      <c r="O29" s="37"/>
      <c r="P29" s="37"/>
      <c r="V29" s="36" t="s">
        <v>240</v>
      </c>
      <c r="X29" s="98" t="s">
        <v>455</v>
      </c>
      <c r="AK29" s="36" t="s">
        <v>194</v>
      </c>
      <c r="AM29" s="36" t="s">
        <v>336</v>
      </c>
      <c r="AN29" s="36" t="s">
        <v>575</v>
      </c>
      <c r="AP29" s="172" t="s">
        <v>490</v>
      </c>
      <c r="AQ29" s="172" t="s">
        <v>358</v>
      </c>
    </row>
    <row r="30" spans="3:43" ht="15.75">
      <c r="C30" s="49"/>
      <c r="D30" s="42">
        <v>45017</v>
      </c>
      <c r="E30" s="37"/>
      <c r="F30" s="37"/>
      <c r="G30" s="50"/>
      <c r="I30" s="49"/>
      <c r="J30" s="37"/>
      <c r="K30" s="37"/>
      <c r="L30" s="37"/>
      <c r="M30" s="50"/>
      <c r="N30" s="37"/>
      <c r="O30" s="37"/>
      <c r="P30" s="37"/>
      <c r="V30" s="36" t="s">
        <v>241</v>
      </c>
      <c r="X30" s="98"/>
      <c r="AK30" s="36" t="s">
        <v>254</v>
      </c>
      <c r="AM30" s="36" t="s">
        <v>458</v>
      </c>
      <c r="AN30" s="36" t="s">
        <v>576</v>
      </c>
      <c r="AP30" s="172"/>
      <c r="AQ30" s="172" t="s">
        <v>491</v>
      </c>
    </row>
    <row r="31" spans="3:43" ht="15.75">
      <c r="C31" s="49"/>
      <c r="D31" s="37" t="s">
        <v>265</v>
      </c>
      <c r="E31" s="37"/>
      <c r="F31" s="37"/>
      <c r="G31" s="50"/>
      <c r="I31" s="49"/>
      <c r="J31" s="37"/>
      <c r="K31" s="37"/>
      <c r="L31" s="37"/>
      <c r="M31" s="50"/>
      <c r="N31" s="37"/>
      <c r="O31" s="37"/>
      <c r="P31" s="37"/>
      <c r="V31" s="36" t="s">
        <v>242</v>
      </c>
      <c r="AP31" s="172"/>
      <c r="AQ31" s="172" t="s">
        <v>492</v>
      </c>
    </row>
    <row r="32" spans="3:43" ht="15.75">
      <c r="C32" s="49"/>
      <c r="D32" s="42">
        <v>41365</v>
      </c>
      <c r="E32" s="58" t="s">
        <v>225</v>
      </c>
      <c r="F32" s="42">
        <v>45016</v>
      </c>
      <c r="G32" s="50"/>
      <c r="I32" s="49"/>
      <c r="J32" s="36" t="s">
        <v>230</v>
      </c>
      <c r="K32" s="65"/>
      <c r="L32" s="36" t="s">
        <v>231</v>
      </c>
      <c r="M32" s="50"/>
      <c r="N32" s="37"/>
      <c r="O32" s="37"/>
      <c r="P32" s="37"/>
      <c r="V32" s="36" t="s">
        <v>244</v>
      </c>
      <c r="AK32" s="35" t="s">
        <v>160</v>
      </c>
      <c r="AM32" s="35" t="s">
        <v>160</v>
      </c>
      <c r="AP32" s="172"/>
      <c r="AQ32" s="172" t="s">
        <v>493</v>
      </c>
    </row>
    <row r="33" spans="3:44" ht="15.75">
      <c r="C33" s="49"/>
      <c r="D33" s="37" t="s">
        <v>266</v>
      </c>
      <c r="E33" s="37"/>
      <c r="F33" s="37"/>
      <c r="G33" s="50"/>
      <c r="I33" s="49">
        <v>1</v>
      </c>
      <c r="J33" s="56">
        <f>DATE(YEAR($J$45),MONTH($J$45),DAY($J$45))</f>
        <v>41395</v>
      </c>
      <c r="K33" s="66"/>
      <c r="L33" s="56">
        <f>DATE(YEAR($L$45),MONTH($L$45),DAY($L$45))</f>
        <v>43221</v>
      </c>
      <c r="M33" s="50"/>
      <c r="N33" s="37"/>
      <c r="O33" s="37"/>
      <c r="P33" s="37"/>
      <c r="Q33" s="37"/>
      <c r="R33" s="37"/>
      <c r="S33" s="37"/>
      <c r="T33" s="37"/>
      <c r="U33" s="37"/>
      <c r="V33" s="36" t="s">
        <v>245</v>
      </c>
      <c r="W33" s="37"/>
      <c r="X33" s="37"/>
      <c r="Y33" s="37"/>
      <c r="Z33" s="37"/>
      <c r="AC33" s="37"/>
      <c r="AK33" s="36" t="s">
        <v>106</v>
      </c>
      <c r="AM33" s="36" t="s">
        <v>106</v>
      </c>
      <c r="AN33" s="36"/>
      <c r="AP33" s="172"/>
      <c r="AQ33" s="172" t="s">
        <v>482</v>
      </c>
    </row>
    <row r="34" spans="3:44" ht="15.75">
      <c r="C34" s="49"/>
      <c r="D34" s="42">
        <v>43191</v>
      </c>
      <c r="E34" s="58" t="s">
        <v>225</v>
      </c>
      <c r="F34" s="42">
        <v>45016</v>
      </c>
      <c r="G34" s="50"/>
      <c r="I34" s="49">
        <v>2</v>
      </c>
      <c r="J34" s="56">
        <f>DATE(YEAR($J$45)+1,MONTH($J$45),DAY($J$45))</f>
        <v>41760</v>
      </c>
      <c r="K34" s="66"/>
      <c r="L34" s="56">
        <f>DATE(YEAR($L$45)+1,MONTH($L$45),DAY($L$45))</f>
        <v>43586</v>
      </c>
      <c r="M34" s="50"/>
      <c r="N34" s="37"/>
      <c r="O34" s="37"/>
      <c r="P34" s="37"/>
      <c r="V34" s="36" t="s">
        <v>246</v>
      </c>
      <c r="AK34" s="38" t="s">
        <v>255</v>
      </c>
      <c r="AM34" s="38" t="s">
        <v>335</v>
      </c>
      <c r="AN34" s="36" t="s">
        <v>577</v>
      </c>
      <c r="AP34" s="172" t="s">
        <v>494</v>
      </c>
      <c r="AQ34" s="172" t="s">
        <v>495</v>
      </c>
    </row>
    <row r="35" spans="3:44" ht="15.75">
      <c r="C35" s="49"/>
      <c r="D35" s="37" t="s">
        <v>268</v>
      </c>
      <c r="E35" s="37"/>
      <c r="F35" s="37"/>
      <c r="G35" s="50"/>
      <c r="I35" s="49">
        <v>3</v>
      </c>
      <c r="J35" s="56">
        <f>DATE(YEAR($J$45)+2,MONTH($J$45),DAY($J$45))</f>
        <v>42125</v>
      </c>
      <c r="K35" s="66"/>
      <c r="L35" s="56">
        <f>DATE(YEAR($L$45)+2,MONTH($L$45),DAY($L$45))</f>
        <v>43952</v>
      </c>
      <c r="M35" s="50"/>
      <c r="N35" s="37"/>
      <c r="O35" s="37"/>
      <c r="P35" s="37"/>
      <c r="Q35" s="37"/>
      <c r="R35" s="37"/>
      <c r="S35" s="37"/>
      <c r="T35" s="37"/>
      <c r="U35" s="37"/>
      <c r="V35" s="36" t="s">
        <v>247</v>
      </c>
      <c r="W35" s="37"/>
      <c r="X35" s="37"/>
      <c r="Y35" s="37"/>
      <c r="Z35" s="37"/>
      <c r="AC35" s="37"/>
      <c r="AK35" s="38" t="s">
        <v>256</v>
      </c>
      <c r="AM35" s="38" t="s">
        <v>336</v>
      </c>
      <c r="AN35" s="36" t="s">
        <v>578</v>
      </c>
      <c r="AP35" s="172"/>
      <c r="AQ35" s="172" t="s">
        <v>359</v>
      </c>
    </row>
    <row r="36" spans="3:44" ht="15.75">
      <c r="C36" s="49"/>
      <c r="D36" s="42">
        <v>43922</v>
      </c>
      <c r="E36" s="58" t="s">
        <v>225</v>
      </c>
      <c r="F36" s="42">
        <v>45016</v>
      </c>
      <c r="G36" s="50"/>
      <c r="I36" s="49">
        <v>4</v>
      </c>
      <c r="J36" s="56">
        <f>DATE(YEAR($J$45)+3,MONTH($J$45),DAY($J$45))</f>
        <v>42491</v>
      </c>
      <c r="K36" s="66"/>
      <c r="L36" s="56">
        <f>DATE(YEAR($L$45)+3,MONTH($L$45),DAY($L$45))</f>
        <v>44317</v>
      </c>
      <c r="M36" s="50"/>
      <c r="N36" s="37"/>
      <c r="O36" s="37"/>
      <c r="P36" s="37"/>
      <c r="V36" s="36" t="s">
        <v>248</v>
      </c>
      <c r="AK36" s="38" t="s">
        <v>257</v>
      </c>
      <c r="AM36" s="38" t="s">
        <v>458</v>
      </c>
      <c r="AN36" s="36" t="s">
        <v>579</v>
      </c>
      <c r="AP36" s="172"/>
      <c r="AQ36" s="172" t="s">
        <v>496</v>
      </c>
    </row>
    <row r="37" spans="3:44" ht="15.75">
      <c r="C37" s="49"/>
      <c r="D37" s="37" t="s">
        <v>267</v>
      </c>
      <c r="E37" s="37"/>
      <c r="F37" s="37"/>
      <c r="G37" s="50"/>
      <c r="I37" s="49">
        <v>5</v>
      </c>
      <c r="J37" s="56">
        <f>DATE(YEAR($J$45)+4,MONTH($J$45),DAY($J$45))</f>
        <v>42856</v>
      </c>
      <c r="K37" s="66"/>
      <c r="L37" s="56">
        <f>DATE(YEAR($L$45)+4,MONTH($L$45),DAY($L$45))</f>
        <v>44682</v>
      </c>
      <c r="M37" s="50"/>
      <c r="N37" s="37"/>
      <c r="O37" s="37"/>
      <c r="P37" s="37"/>
      <c r="Q37" s="37"/>
      <c r="R37" s="37"/>
      <c r="S37" s="37"/>
      <c r="T37" s="37"/>
      <c r="U37" s="37"/>
      <c r="V37" s="36" t="s">
        <v>249</v>
      </c>
      <c r="W37" s="37"/>
      <c r="X37" s="37"/>
      <c r="Y37" s="37"/>
      <c r="Z37" s="37"/>
      <c r="AC37" s="37"/>
      <c r="AK37" s="36" t="s">
        <v>258</v>
      </c>
      <c r="AM37" s="36" t="s">
        <v>459</v>
      </c>
      <c r="AN37" s="36" t="s">
        <v>580</v>
      </c>
      <c r="AP37" s="172"/>
      <c r="AQ37" s="172" t="s">
        <v>497</v>
      </c>
    </row>
    <row r="38" spans="3:44" ht="15.75">
      <c r="C38" s="49"/>
      <c r="D38" s="42">
        <v>44197</v>
      </c>
      <c r="E38" s="58" t="s">
        <v>225</v>
      </c>
      <c r="F38" s="42">
        <v>44926</v>
      </c>
      <c r="G38" s="50"/>
      <c r="I38" s="49">
        <v>6</v>
      </c>
      <c r="J38" s="56">
        <f>DATE(YEAR($J$45)+5,MONTH($J$45),DAY($J$45))</f>
        <v>43221</v>
      </c>
      <c r="K38" s="66"/>
      <c r="L38" s="43"/>
      <c r="M38" s="50"/>
      <c r="N38" s="37"/>
      <c r="O38" s="37"/>
      <c r="P38" s="37"/>
      <c r="AP38" s="172"/>
      <c r="AQ38" s="172" t="s">
        <v>482</v>
      </c>
    </row>
    <row r="39" spans="3:44" ht="15.75">
      <c r="C39" s="49"/>
      <c r="D39" s="37" t="s">
        <v>351</v>
      </c>
      <c r="E39" s="37"/>
      <c r="F39" s="37"/>
      <c r="G39" s="50"/>
      <c r="I39" s="49">
        <v>7</v>
      </c>
      <c r="J39" s="56">
        <f>DATE(YEAR($J$45)+6,MONTH($J$45),DAY($J$45))</f>
        <v>43586</v>
      </c>
      <c r="K39" s="66"/>
      <c r="L39" s="43"/>
      <c r="M39" s="50"/>
      <c r="N39" s="37"/>
      <c r="O39" s="37"/>
      <c r="P39" s="37"/>
      <c r="Q39" s="37"/>
      <c r="R39" s="37"/>
      <c r="S39" s="37"/>
      <c r="T39" s="37"/>
      <c r="U39" s="37"/>
      <c r="V39" s="37"/>
      <c r="W39" s="37"/>
      <c r="X39" s="37"/>
      <c r="Y39" s="37"/>
      <c r="Z39" s="37"/>
      <c r="AC39" s="37"/>
      <c r="AK39" s="35" t="s">
        <v>260</v>
      </c>
      <c r="AM39" s="35" t="s">
        <v>260</v>
      </c>
      <c r="AP39" s="172" t="s">
        <v>498</v>
      </c>
      <c r="AQ39" s="172" t="s">
        <v>821</v>
      </c>
    </row>
    <row r="40" spans="3:44" ht="15.75">
      <c r="C40" s="49"/>
      <c r="D40" s="42">
        <v>43922</v>
      </c>
      <c r="E40" s="43" t="s">
        <v>353</v>
      </c>
      <c r="F40" s="42">
        <v>45016</v>
      </c>
      <c r="G40" s="50"/>
      <c r="I40" s="49">
        <v>8</v>
      </c>
      <c r="J40" s="56">
        <f>DATE(YEAR($J$45)+7,MONTH($J$45),DAY($J$45))</f>
        <v>43952</v>
      </c>
      <c r="K40" s="66"/>
      <c r="L40" s="43"/>
      <c r="M40" s="50"/>
      <c r="N40" s="37"/>
      <c r="O40" s="37"/>
      <c r="P40" s="37"/>
      <c r="AK40" s="36" t="s">
        <v>259</v>
      </c>
      <c r="AL40" s="39"/>
      <c r="AM40" s="36" t="s">
        <v>106</v>
      </c>
      <c r="AN40" s="40"/>
      <c r="AO40" s="39"/>
      <c r="AP40" s="172"/>
      <c r="AQ40" s="172" t="s">
        <v>499</v>
      </c>
      <c r="AR40" s="39"/>
    </row>
    <row r="41" spans="3:44" ht="15.75">
      <c r="C41" s="49"/>
      <c r="D41" s="37" t="s">
        <v>352</v>
      </c>
      <c r="E41" s="37"/>
      <c r="F41" s="37"/>
      <c r="G41" s="50"/>
      <c r="H41" s="37"/>
      <c r="I41" s="49">
        <v>9</v>
      </c>
      <c r="J41" s="56">
        <f>DATE(YEAR($J$45)+8,MONTH($J$45),DAY($J$45))</f>
        <v>44317</v>
      </c>
      <c r="K41" s="66"/>
      <c r="L41" s="43"/>
      <c r="M41" s="50"/>
      <c r="N41" s="37"/>
      <c r="O41" s="37"/>
      <c r="P41" s="37"/>
      <c r="AK41" s="40" t="s">
        <v>162</v>
      </c>
      <c r="AL41" s="39"/>
      <c r="AM41" s="40" t="s">
        <v>335</v>
      </c>
      <c r="AN41" s="120" t="s">
        <v>581</v>
      </c>
      <c r="AO41" s="39"/>
      <c r="AP41" s="172"/>
      <c r="AQ41" s="172" t="s">
        <v>822</v>
      </c>
      <c r="AR41" s="39"/>
    </row>
    <row r="42" spans="3:44" ht="15.75">
      <c r="C42" s="49"/>
      <c r="D42" s="42">
        <v>43191</v>
      </c>
      <c r="E42" s="43" t="s">
        <v>353</v>
      </c>
      <c r="F42" s="42">
        <v>43921</v>
      </c>
      <c r="G42" s="50"/>
      <c r="I42" s="49">
        <v>10</v>
      </c>
      <c r="J42" s="56">
        <f>DATE(YEAR($J$45)+9,MONTH($J$45),DAY($J$45))</f>
        <v>44682</v>
      </c>
      <c r="K42" s="66"/>
      <c r="L42" s="43"/>
      <c r="M42" s="50"/>
      <c r="N42" s="37"/>
      <c r="O42" s="37"/>
      <c r="P42" s="37"/>
      <c r="AK42" s="40" t="s">
        <v>163</v>
      </c>
      <c r="AL42" s="39"/>
      <c r="AM42" s="40" t="s">
        <v>336</v>
      </c>
      <c r="AN42" s="120" t="s">
        <v>582</v>
      </c>
      <c r="AO42" s="39"/>
      <c r="AP42" s="172"/>
      <c r="AQ42" s="172" t="s">
        <v>482</v>
      </c>
      <c r="AR42" s="39"/>
    </row>
    <row r="43" spans="3:44" ht="15.75">
      <c r="C43" s="49"/>
      <c r="D43" s="59">
        <f>DATE(YEAR($D$44),MONTH($D$44),DAY($D$44))</f>
        <v>43922</v>
      </c>
      <c r="E43" s="37"/>
      <c r="F43" s="37"/>
      <c r="G43" s="50"/>
      <c r="H43" s="37"/>
      <c r="I43" s="49"/>
      <c r="J43" s="37"/>
      <c r="K43" s="37"/>
      <c r="L43" s="37"/>
      <c r="M43" s="50"/>
      <c r="Q43" s="37"/>
      <c r="R43" s="37"/>
      <c r="S43" s="37"/>
      <c r="T43" s="37"/>
      <c r="U43" s="37"/>
      <c r="V43" s="37"/>
      <c r="W43" s="37"/>
      <c r="X43" s="37"/>
      <c r="Y43" s="37"/>
      <c r="Z43" s="37"/>
      <c r="AC43" s="37"/>
      <c r="AK43" s="37"/>
      <c r="AL43" s="37"/>
      <c r="AM43" s="36" t="s">
        <v>583</v>
      </c>
      <c r="AN43" s="36" t="s">
        <v>584</v>
      </c>
      <c r="AO43" s="37"/>
      <c r="AP43" s="172" t="s">
        <v>500</v>
      </c>
      <c r="AQ43" s="172" t="s">
        <v>501</v>
      </c>
      <c r="AR43" s="37"/>
    </row>
    <row r="44" spans="3:44" ht="15.75">
      <c r="C44" s="49"/>
      <c r="D44" s="42">
        <v>43922</v>
      </c>
      <c r="E44" s="58" t="s">
        <v>225</v>
      </c>
      <c r="F44" s="42">
        <v>44286</v>
      </c>
      <c r="G44" s="50"/>
      <c r="I44" s="49"/>
      <c r="J44" s="37" t="s">
        <v>443</v>
      </c>
      <c r="K44" s="37"/>
      <c r="L44" s="37" t="s">
        <v>443</v>
      </c>
      <c r="M44" s="50"/>
      <c r="Q44" s="37"/>
      <c r="R44" s="37"/>
      <c r="S44" s="37"/>
      <c r="T44" s="37"/>
      <c r="U44" s="37"/>
      <c r="V44" s="37"/>
      <c r="W44" s="37"/>
      <c r="X44" s="37"/>
      <c r="Y44" s="37"/>
      <c r="Z44" s="37"/>
      <c r="AC44" s="37"/>
      <c r="AP44" s="172"/>
      <c r="AQ44" s="172" t="s">
        <v>502</v>
      </c>
    </row>
    <row r="45" spans="3:44" ht="15.75">
      <c r="C45" s="49"/>
      <c r="D45" s="59">
        <f>DATE(YEAR($D$46),MONTH($D$46),DAY($D$46))</f>
        <v>44287</v>
      </c>
      <c r="E45" s="37"/>
      <c r="F45" s="37"/>
      <c r="G45" s="50"/>
      <c r="H45" s="37"/>
      <c r="I45" s="51"/>
      <c r="J45" s="57">
        <v>41395</v>
      </c>
      <c r="K45" s="67"/>
      <c r="L45" s="57">
        <v>43221</v>
      </c>
      <c r="M45" s="53"/>
      <c r="Q45" s="37"/>
      <c r="R45" s="37"/>
      <c r="S45" s="37"/>
      <c r="T45" s="37"/>
      <c r="U45" s="37"/>
      <c r="V45" s="37"/>
      <c r="W45" s="37"/>
      <c r="X45" s="37"/>
      <c r="Y45" s="37"/>
      <c r="Z45" s="37"/>
      <c r="AC45" s="37"/>
      <c r="AP45" s="172"/>
      <c r="AQ45" s="172" t="s">
        <v>503</v>
      </c>
    </row>
    <row r="46" spans="3:44" ht="15.75">
      <c r="C46" s="49"/>
      <c r="D46" s="42">
        <v>44287</v>
      </c>
      <c r="E46" s="58" t="s">
        <v>225</v>
      </c>
      <c r="F46" s="42">
        <v>44651</v>
      </c>
      <c r="G46" s="50"/>
      <c r="N46" s="37"/>
      <c r="O46" s="37"/>
      <c r="P46" s="37"/>
      <c r="Q46" s="37"/>
      <c r="R46" s="37"/>
      <c r="S46" s="37"/>
      <c r="T46" s="37"/>
      <c r="U46" s="37"/>
      <c r="V46" s="37"/>
      <c r="W46" s="37"/>
      <c r="X46" s="37"/>
      <c r="Y46" s="37"/>
      <c r="Z46" s="37"/>
      <c r="AC46" s="37"/>
      <c r="AP46" s="172"/>
      <c r="AQ46" s="172" t="s">
        <v>504</v>
      </c>
    </row>
    <row r="47" spans="3:44" ht="15.75">
      <c r="C47" s="49"/>
      <c r="D47" s="59">
        <f>DATE(YEAR($D$48),MONTH($D$48),DAY($D$48))</f>
        <v>44652</v>
      </c>
      <c r="E47" s="37"/>
      <c r="F47" s="37"/>
      <c r="G47" s="50"/>
      <c r="N47" s="37"/>
      <c r="O47" s="37"/>
      <c r="P47" s="37"/>
      <c r="Q47" s="37"/>
      <c r="R47" s="37"/>
      <c r="S47" s="37"/>
      <c r="T47" s="37"/>
      <c r="U47" s="37"/>
      <c r="V47" s="37"/>
      <c r="W47" s="37"/>
      <c r="X47" s="37"/>
      <c r="Y47" s="37"/>
      <c r="Z47" s="37"/>
      <c r="AC47" s="37"/>
      <c r="AP47" s="172"/>
      <c r="AQ47" s="172" t="s">
        <v>482</v>
      </c>
    </row>
    <row r="48" spans="3:44" ht="15.75">
      <c r="C48" s="49"/>
      <c r="D48" s="42">
        <v>44652</v>
      </c>
      <c r="E48" s="58" t="s">
        <v>225</v>
      </c>
      <c r="F48" s="42">
        <v>45016</v>
      </c>
      <c r="G48" s="50"/>
      <c r="N48" s="37"/>
      <c r="O48" s="37"/>
      <c r="P48" s="37"/>
      <c r="Q48" s="37"/>
      <c r="R48" s="37"/>
      <c r="S48" s="37"/>
      <c r="T48" s="37"/>
      <c r="U48" s="37"/>
      <c r="V48" s="37"/>
      <c r="W48" s="37"/>
      <c r="X48" s="37"/>
      <c r="Y48" s="37"/>
      <c r="Z48" s="37"/>
      <c r="AC48" s="37"/>
      <c r="AP48" s="172" t="s">
        <v>505</v>
      </c>
      <c r="AQ48" s="172" t="s">
        <v>506</v>
      </c>
    </row>
    <row r="49" spans="3:43" ht="15.75">
      <c r="C49" s="49"/>
      <c r="D49" s="37"/>
      <c r="E49" s="37"/>
      <c r="F49" s="37"/>
      <c r="G49" s="50"/>
      <c r="N49" s="37"/>
      <c r="O49" s="37"/>
      <c r="P49" s="37"/>
      <c r="Q49" s="37"/>
      <c r="R49" s="37"/>
      <c r="S49" s="37"/>
      <c r="T49" s="37"/>
      <c r="U49" s="37"/>
      <c r="V49" s="37"/>
      <c r="W49" s="37"/>
      <c r="X49" s="37"/>
      <c r="Y49" s="37"/>
      <c r="Z49" s="37"/>
      <c r="AC49" s="37"/>
      <c r="AP49" s="172"/>
      <c r="AQ49" s="172" t="s">
        <v>507</v>
      </c>
    </row>
    <row r="50" spans="3:43" ht="15.75">
      <c r="C50" s="51"/>
      <c r="D50" s="52"/>
      <c r="E50" s="52"/>
      <c r="F50" s="52"/>
      <c r="G50" s="53"/>
      <c r="H50" s="37"/>
      <c r="N50" s="37"/>
      <c r="O50" s="37"/>
      <c r="P50" s="37"/>
      <c r="Q50" s="37"/>
      <c r="R50" s="37"/>
      <c r="S50" s="37"/>
      <c r="T50" s="37"/>
      <c r="U50" s="37"/>
      <c r="V50" s="37"/>
      <c r="W50" s="37"/>
      <c r="X50" s="37"/>
      <c r="Y50" s="37"/>
      <c r="Z50" s="37"/>
      <c r="AC50" s="37"/>
      <c r="AP50" s="172"/>
      <c r="AQ50" s="172" t="s">
        <v>508</v>
      </c>
    </row>
    <row r="51" spans="3:43" ht="15.75">
      <c r="H51" s="37"/>
      <c r="N51" s="37"/>
      <c r="O51" s="37"/>
      <c r="P51" s="37"/>
      <c r="Q51" s="37"/>
      <c r="R51" s="37"/>
      <c r="S51" s="37"/>
      <c r="T51" s="37"/>
      <c r="U51" s="37"/>
      <c r="V51" s="37"/>
      <c r="W51" s="37"/>
      <c r="X51" s="37"/>
      <c r="Y51" s="37"/>
      <c r="Z51" s="37"/>
      <c r="AC51" s="37"/>
      <c r="AP51" s="172"/>
      <c r="AQ51" s="172" t="s">
        <v>482</v>
      </c>
    </row>
    <row r="52" spans="3:43">
      <c r="C52" s="37"/>
      <c r="H52" s="37"/>
      <c r="N52" s="37"/>
      <c r="O52" s="37"/>
      <c r="P52" s="37"/>
      <c r="Q52" s="37"/>
      <c r="R52" s="37"/>
      <c r="S52" s="37"/>
      <c r="T52" s="37"/>
      <c r="U52" s="37"/>
      <c r="V52" s="37"/>
      <c r="W52" s="37"/>
      <c r="X52" s="37"/>
      <c r="Y52" s="37"/>
      <c r="Z52" s="37"/>
      <c r="AC52" s="37"/>
    </row>
    <row r="53" spans="3:43">
      <c r="C53" s="37"/>
      <c r="H53" s="37"/>
      <c r="N53" s="37"/>
      <c r="O53" s="37"/>
      <c r="P53" s="37"/>
      <c r="Q53" s="37"/>
      <c r="R53" s="37"/>
      <c r="S53" s="37"/>
      <c r="T53" s="37"/>
      <c r="U53" s="37"/>
      <c r="V53" s="37"/>
      <c r="W53" s="37"/>
      <c r="X53" s="37"/>
      <c r="Y53" s="37"/>
      <c r="Z53" s="37"/>
      <c r="AC53" s="37"/>
    </row>
    <row r="54" spans="3:43">
      <c r="C54" s="37"/>
      <c r="H54" s="37"/>
      <c r="N54" s="37"/>
      <c r="O54" s="37"/>
      <c r="P54" s="37"/>
      <c r="Q54" s="37"/>
      <c r="R54" s="37"/>
      <c r="S54" s="37"/>
      <c r="T54" s="37"/>
      <c r="U54" s="37"/>
      <c r="V54" s="37"/>
      <c r="W54" s="37"/>
      <c r="X54" s="37"/>
      <c r="Y54" s="37"/>
      <c r="Z54" s="37"/>
      <c r="AC54" s="37"/>
    </row>
    <row r="55" spans="3:43">
      <c r="C55" s="37"/>
      <c r="H55" s="37"/>
      <c r="N55" s="37"/>
      <c r="O55" s="37"/>
      <c r="P55" s="37"/>
      <c r="Q55" s="37"/>
      <c r="R55" s="37"/>
      <c r="S55" s="37"/>
      <c r="T55" s="37"/>
      <c r="U55" s="37"/>
      <c r="V55" s="37"/>
      <c r="W55" s="37"/>
      <c r="X55" s="37"/>
      <c r="Y55" s="37"/>
      <c r="Z55" s="37"/>
      <c r="AC55" s="37"/>
    </row>
    <row r="56" spans="3:43">
      <c r="C56" s="37"/>
      <c r="H56" s="37"/>
      <c r="N56" s="37"/>
      <c r="O56" s="37"/>
      <c r="P56" s="37"/>
      <c r="Q56" s="37"/>
      <c r="R56" s="37"/>
      <c r="S56" s="37"/>
      <c r="T56" s="37"/>
      <c r="U56" s="37"/>
      <c r="V56" s="37"/>
      <c r="W56" s="37"/>
      <c r="X56" s="37"/>
      <c r="Y56" s="37"/>
      <c r="Z56" s="37"/>
      <c r="AC56" s="37"/>
    </row>
    <row r="57" spans="3:43">
      <c r="C57" s="37"/>
      <c r="H57" s="37"/>
      <c r="N57" s="37"/>
      <c r="O57" s="37"/>
      <c r="P57" s="37"/>
    </row>
    <row r="58" spans="3:43">
      <c r="C58" s="37"/>
      <c r="H58" s="37"/>
      <c r="N58" s="37"/>
      <c r="O58" s="37"/>
      <c r="P58" s="37"/>
    </row>
    <row r="59" spans="3:43">
      <c r="C59" s="37"/>
      <c r="H59" s="37"/>
      <c r="N59" s="37"/>
      <c r="O59" s="37"/>
      <c r="P59" s="37"/>
    </row>
    <row r="60" spans="3:43">
      <c r="C60" s="37"/>
      <c r="H60" s="37"/>
      <c r="I60" s="37"/>
      <c r="J60" s="37"/>
      <c r="K60" s="37"/>
      <c r="L60" s="37"/>
      <c r="M60" s="37"/>
      <c r="N60" s="37"/>
      <c r="O60" s="37"/>
      <c r="P60" s="37"/>
    </row>
    <row r="61" spans="3:43">
      <c r="C61" s="37"/>
      <c r="H61" s="37"/>
      <c r="I61" s="37"/>
      <c r="J61" s="37"/>
      <c r="K61" s="37"/>
      <c r="L61" s="37"/>
    </row>
    <row r="62" spans="3:43">
      <c r="C62" s="37"/>
      <c r="H62" s="37"/>
      <c r="I62" s="37"/>
      <c r="J62" s="37"/>
      <c r="K62" s="37"/>
      <c r="L62" s="37"/>
    </row>
    <row r="63" spans="3:43">
      <c r="C63" s="37"/>
      <c r="H63" s="37"/>
      <c r="I63" s="37"/>
      <c r="J63" s="37"/>
      <c r="K63" s="37"/>
      <c r="L63" s="37"/>
    </row>
    <row r="64" spans="3:43">
      <c r="C64" s="37"/>
      <c r="H64" s="37"/>
      <c r="I64" s="37"/>
      <c r="J64" s="37"/>
      <c r="K64" s="37"/>
      <c r="L64" s="37"/>
    </row>
    <row r="65" spans="3:3">
      <c r="C65" s="37"/>
    </row>
    <row r="66" spans="3:3">
      <c r="C66" s="37"/>
    </row>
    <row r="67" spans="3:3">
      <c r="C67" s="37"/>
    </row>
  </sheetData>
  <phoneticPr fontId="11"/>
  <pageMargins left="0.7" right="0.7" top="0.75" bottom="0.75" header="0.3" footer="0.3"/>
  <pageSetup paperSize="9" scale="66" orientation="landscape" r:id="rId1"/>
  <colBreaks count="1" manualBreakCount="1">
    <brk id="20" max="1048575" man="1"/>
  </colBreaks>
  <ignoredErrors>
    <ignoredError sqref="R16:R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事前登録票</vt:lpstr>
      <vt:lpstr>様式-12</vt:lpstr>
      <vt:lpstr>事前登録票 (証明書類一覧)</vt:lpstr>
      <vt:lpstr>技術評価点一覧表（参考）</vt:lpstr>
      <vt:lpstr>技術評価点確認表</vt:lpstr>
      <vt:lpstr>リスト</vt:lpstr>
      <vt:lpstr>'技術評価点一覧表（参考）'!Print_Area</vt:lpstr>
      <vt:lpstr>技術評価点確認表!Print_Area</vt:lpstr>
      <vt:lpstr>事前登録票!Print_Area</vt:lpstr>
      <vt:lpstr>'事前登録票 (証明書類一覧)'!Print_Area</vt:lpstr>
      <vt:lpstr>事前登録票!Print_Titles</vt:lpstr>
      <vt:lpstr>'事前登録票 (証明書類一覧)'!Print_Titles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野口＿秀之（設計管理グループ）</dc:creator>
  <cp:lastModifiedBy>加茂＿正之</cp:lastModifiedBy>
  <cp:lastPrinted>2024-04-02T06:31:20Z</cp:lastPrinted>
  <dcterms:created xsi:type="dcterms:W3CDTF">2010-01-15T05:50:02Z</dcterms:created>
  <dcterms:modified xsi:type="dcterms:W3CDTF">2024-04-03T06:58:31Z</dcterms:modified>
</cp:coreProperties>
</file>